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KSPL\Desktop\automation\Python\ScrapIT_PTG\excel_files\"/>
    </mc:Choice>
  </mc:AlternateContent>
  <xr:revisionPtr revIDLastSave="0" documentId="13_ncr:1_{AF988630-DC09-40AD-9DB8-9157610001A7}" xr6:coauthVersionLast="47" xr6:coauthVersionMax="47" xr10:uidLastSave="{00000000-0000-0000-0000-000000000000}"/>
  <bookViews>
    <workbookView xWindow="-110" yWindow="-110" windowWidth="19420" windowHeight="10300" firstSheet="82" activeTab="83" xr2:uid="{913F91F9-08C4-4A8C-9600-F9942D6FEC68}"/>
  </bookViews>
  <sheets>
    <sheet name="DailyIntake22Nov23" sheetId="1" r:id="rId1"/>
    <sheet name="DailyIntake23Nov23" sheetId="2" r:id="rId2"/>
    <sheet name="DailyIntake24Nov23" sheetId="4" r:id="rId3"/>
    <sheet name="DailyIntake25Nov23" sheetId="5" r:id="rId4"/>
    <sheet name="DailyIntake27Nov23" sheetId="6" r:id="rId5"/>
    <sheet name="DailyIntake28Nov23" sheetId="7" r:id="rId6"/>
    <sheet name="DailyIntake29Nov23" sheetId="8" r:id="rId7"/>
    <sheet name="DailyIntake30Nov23 " sheetId="10" r:id="rId8"/>
    <sheet name="DailyIntake30Nov23(1)" sheetId="12" r:id="rId9"/>
    <sheet name="DailyIntake30Nov23(2)" sheetId="16" r:id="rId10"/>
    <sheet name="DailyIntake30Nov23(3)" sheetId="17" r:id="rId11"/>
    <sheet name="DailyIntake30Nov23(4)" sheetId="21" r:id="rId12"/>
    <sheet name="DailyIntake30Nov23(5)" sheetId="25" r:id="rId13"/>
    <sheet name="DailyIntake01Dec23" sheetId="13" r:id="rId14"/>
    <sheet name="DailyIntake02Dec23" sheetId="14" r:id="rId15"/>
    <sheet name="DailyIntake04Dec23" sheetId="18" r:id="rId16"/>
    <sheet name="DailyIntake05Dec23" sheetId="20" r:id="rId17"/>
    <sheet name="DailyIntake05Dec23 (Improved)" sheetId="22" r:id="rId18"/>
    <sheet name="DailyIntake06Dec3 " sheetId="24" r:id="rId19"/>
    <sheet name="DailyIntake07Dec23" sheetId="26" r:id="rId20"/>
    <sheet name="DailyIntake08Dec23 " sheetId="28" r:id="rId21"/>
    <sheet name="DailyIntake09Dec23" sheetId="29" r:id="rId22"/>
    <sheet name="DailyIntake11Dec23" sheetId="30" r:id="rId23"/>
    <sheet name="DailyIntake12Dec23" sheetId="31" r:id="rId24"/>
    <sheet name="DailyIntake13Dec23" sheetId="32" r:id="rId25"/>
    <sheet name="DailyIntake14Dec23" sheetId="33" r:id="rId26"/>
    <sheet name="DailyIntake15Dec23" sheetId="38" r:id="rId27"/>
    <sheet name="DailyIntake16Dec23" sheetId="37" r:id="rId28"/>
    <sheet name="DailyIntake18Dec23" sheetId="39" r:id="rId29"/>
    <sheet name="DailyIntake19Dec23" sheetId="40" r:id="rId30"/>
    <sheet name="DailyIntake20Dec23" sheetId="41" r:id="rId31"/>
    <sheet name="DailyIntake21Dec23 {1.15}" sheetId="42" r:id="rId32"/>
    <sheet name="DailyIntake21Dec23 (2){5.30}" sheetId="43" r:id="rId33"/>
    <sheet name="DailyIntake21Dec23 (3){6.48}" sheetId="44" r:id="rId34"/>
    <sheet name="DailyIntake22Dec23" sheetId="45" r:id="rId35"/>
    <sheet name="DailyIntake08Jan24" sheetId="46" r:id="rId36"/>
    <sheet name="DailyIntake09Jan24" sheetId="47" r:id="rId37"/>
    <sheet name="DailyIntake10Jan24" sheetId="49" r:id="rId38"/>
    <sheet name="DailyIntake11Jan24" sheetId="50" r:id="rId39"/>
    <sheet name="DailyIntake12Jan24" sheetId="51" r:id="rId40"/>
    <sheet name="DailyIntake13Jan24" sheetId="52" r:id="rId41"/>
    <sheet name="DailyIntake15Jan24" sheetId="48" r:id="rId42"/>
    <sheet name="DailyIntake16Jan24" sheetId="53" r:id="rId43"/>
    <sheet name="DailyIntake17Jan24" sheetId="54" r:id="rId44"/>
    <sheet name="DailyIntake18Jan24" sheetId="55" r:id="rId45"/>
    <sheet name="DailyIntake19Jan24" sheetId="56" r:id="rId46"/>
    <sheet name="DailyIntake20Jan24" sheetId="57" r:id="rId47"/>
    <sheet name="DailyIntake22Jan24" sheetId="58" r:id="rId48"/>
    <sheet name="DailyIntake23Jan24" sheetId="59" r:id="rId49"/>
    <sheet name="DailyIntake24Jan24" sheetId="60" r:id="rId50"/>
    <sheet name="DailyIntake25Jan24" sheetId="61" r:id="rId51"/>
    <sheet name="DailyIntake26Jan24" sheetId="62" r:id="rId52"/>
    <sheet name="DailyIntake27Jan24" sheetId="63" r:id="rId53"/>
    <sheet name="DailyIntake29Jan24" sheetId="64" r:id="rId54"/>
    <sheet name="DailyIntake30Jan24" sheetId="65" r:id="rId55"/>
    <sheet name="DailyIntake31Jan24" sheetId="66" r:id="rId56"/>
    <sheet name="DailyIntake31Jan24 (1)" sheetId="67" r:id="rId57"/>
    <sheet name="DailyIntake31Jan24 (2)" sheetId="69" r:id="rId58"/>
    <sheet name="DailyIntake31Jan24 (3)" sheetId="72" r:id="rId59"/>
    <sheet name="DailyIntake01Feb24" sheetId="68" r:id="rId60"/>
    <sheet name="DailyIntake02Feb24" sheetId="70" r:id="rId61"/>
    <sheet name="DailyIntake03Feb24" sheetId="71" r:id="rId62"/>
    <sheet name="DailyIntake05Feb24" sheetId="73" r:id="rId63"/>
    <sheet name="DailyIntake07Feb24" sheetId="76" r:id="rId64"/>
    <sheet name="DailyIntake08Feb24" sheetId="77" r:id="rId65"/>
    <sheet name="DailyIntake09Feb24" sheetId="78" r:id="rId66"/>
    <sheet name="DailyIntake10Feb24" sheetId="79" r:id="rId67"/>
    <sheet name="DailyIntake12Feb24" sheetId="80" r:id="rId68"/>
    <sheet name="DailyIntake13Feb24" sheetId="82" r:id="rId69"/>
    <sheet name="DailyIntake14Feb24" sheetId="83" r:id="rId70"/>
    <sheet name="DailyIntake15Feb24" sheetId="84" r:id="rId71"/>
    <sheet name="DailyIntake16Feb24" sheetId="86" r:id="rId72"/>
    <sheet name="DailyIntake17Feb24" sheetId="88" r:id="rId73"/>
    <sheet name="DailyIntake19Feb24" sheetId="89" r:id="rId74"/>
    <sheet name="DailyIntake20Feb24" sheetId="90" r:id="rId75"/>
    <sheet name="DailyIntake21Feb24" sheetId="91" r:id="rId76"/>
    <sheet name="DailyIntake26Feb24" sheetId="92" r:id="rId77"/>
    <sheet name="DailyIntake27Feb24" sheetId="93" r:id="rId78"/>
    <sheet name="DailyIntake28Feb24" sheetId="94" r:id="rId79"/>
    <sheet name="DailyIntake29Feb24" sheetId="95" r:id="rId80"/>
    <sheet name="DailyIntake29Feb24 (2)" sheetId="96" r:id="rId81"/>
    <sheet name="DailyIntake29Feb24 (3)" sheetId="97" r:id="rId82"/>
    <sheet name="DailyIntake01Mar24" sheetId="98" r:id="rId83"/>
    <sheet name="DailyIntake02Mar24" sheetId="99" r:id="rId84"/>
  </sheets>
  <calcPr calcId="191028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38" i="96" l="1"/>
  <c r="C38" i="99"/>
  <c r="C27" i="99"/>
  <c r="C24" i="99"/>
  <c r="B24" i="99"/>
  <c r="C26" i="99" s="1"/>
  <c r="S7" i="99"/>
  <c r="T7" i="99" s="1"/>
  <c r="C35" i="99" s="1"/>
  <c r="C36" i="99" s="1"/>
  <c r="T4" i="99"/>
  <c r="T3" i="99"/>
  <c r="T5" i="99" s="1"/>
  <c r="C31" i="99" s="1"/>
  <c r="C38" i="98"/>
  <c r="C27" i="98"/>
  <c r="C24" i="98"/>
  <c r="B24" i="98"/>
  <c r="C26" i="98" s="1"/>
  <c r="S7" i="98"/>
  <c r="T7" i="98" s="1"/>
  <c r="C35" i="98" s="1"/>
  <c r="C36" i="98" s="1"/>
  <c r="T4" i="98"/>
  <c r="T3" i="98"/>
  <c r="T5" i="98" s="1"/>
  <c r="C31" i="98" s="1"/>
  <c r="C38" i="97"/>
  <c r="C27" i="97"/>
  <c r="C24" i="97"/>
  <c r="B24" i="97"/>
  <c r="C26" i="97" s="1"/>
  <c r="T7" i="97"/>
  <c r="C35" i="97" s="1"/>
  <c r="C36" i="97" s="1"/>
  <c r="S7" i="97"/>
  <c r="T5" i="97"/>
  <c r="C31" i="97" s="1"/>
  <c r="T4" i="97"/>
  <c r="T3" i="97"/>
  <c r="C27" i="96"/>
  <c r="C24" i="96"/>
  <c r="B24" i="96"/>
  <c r="C26" i="96" s="1"/>
  <c r="S7" i="96"/>
  <c r="T7" i="96" s="1"/>
  <c r="C35" i="96" s="1"/>
  <c r="C36" i="96" s="1"/>
  <c r="T4" i="96"/>
  <c r="T3" i="96"/>
  <c r="T5" i="96" s="1"/>
  <c r="C31" i="96" s="1"/>
  <c r="C38" i="95"/>
  <c r="C27" i="95"/>
  <c r="C24" i="95"/>
  <c r="B24" i="95"/>
  <c r="C26" i="95" s="1"/>
  <c r="S7" i="95"/>
  <c r="T7" i="95" s="1"/>
  <c r="C35" i="95" s="1"/>
  <c r="C36" i="95" s="1"/>
  <c r="T4" i="95"/>
  <c r="T3" i="95"/>
  <c r="T5" i="95" s="1"/>
  <c r="C31" i="95" s="1"/>
  <c r="C38" i="94"/>
  <c r="C27" i="94"/>
  <c r="C24" i="94"/>
  <c r="B24" i="94"/>
  <c r="C26" i="94" s="1"/>
  <c r="S7" i="94"/>
  <c r="T7" i="94" s="1"/>
  <c r="C35" i="94" s="1"/>
  <c r="C36" i="94" s="1"/>
  <c r="T4" i="94"/>
  <c r="T3" i="94"/>
  <c r="T5" i="94" s="1"/>
  <c r="C31" i="94" s="1"/>
  <c r="C38" i="93"/>
  <c r="C27" i="93"/>
  <c r="C24" i="93"/>
  <c r="B24" i="93"/>
  <c r="C26" i="93" s="1"/>
  <c r="C28" i="93" s="1"/>
  <c r="S7" i="93"/>
  <c r="T7" i="93" s="1"/>
  <c r="C35" i="93" s="1"/>
  <c r="C36" i="93" s="1"/>
  <c r="T4" i="93"/>
  <c r="T3" i="93"/>
  <c r="T5" i="93" s="1"/>
  <c r="C31" i="93" s="1"/>
  <c r="C28" i="95" l="1"/>
  <c r="C28" i="97"/>
  <c r="C28" i="96"/>
  <c r="C28" i="99"/>
  <c r="C28" i="98"/>
  <c r="C39" i="99"/>
  <c r="C40" i="99" s="1"/>
  <c r="C32" i="99"/>
  <c r="C39" i="98"/>
  <c r="C32" i="98"/>
  <c r="C40" i="98"/>
  <c r="C39" i="97"/>
  <c r="C40" i="97" s="1"/>
  <c r="C32" i="97"/>
  <c r="C32" i="96"/>
  <c r="C39" i="96"/>
  <c r="C40" i="96" s="1"/>
  <c r="C32" i="95"/>
  <c r="C39" i="95"/>
  <c r="C40" i="95" s="1"/>
  <c r="C28" i="94"/>
  <c r="C39" i="94"/>
  <c r="C40" i="94" s="1"/>
  <c r="C32" i="94"/>
  <c r="C39" i="93"/>
  <c r="C32" i="93"/>
  <c r="C40" i="93"/>
  <c r="D24" i="92" l="1"/>
  <c r="B37" i="92"/>
  <c r="B26" i="92"/>
  <c r="F24" i="92"/>
  <c r="E24" i="92"/>
  <c r="C24" i="92"/>
  <c r="B24" i="92"/>
  <c r="Y7" i="92"/>
  <c r="Z7" i="92" s="1"/>
  <c r="B34" i="92" s="1"/>
  <c r="B35" i="92" s="1"/>
  <c r="Z4" i="92"/>
  <c r="Z3" i="92"/>
  <c r="C31" i="86"/>
  <c r="C38" i="91"/>
  <c r="C27" i="91"/>
  <c r="C24" i="91"/>
  <c r="B24" i="91"/>
  <c r="C26" i="91" s="1"/>
  <c r="C28" i="91" s="1"/>
  <c r="S7" i="91"/>
  <c r="T7" i="91" s="1"/>
  <c r="C35" i="91" s="1"/>
  <c r="C36" i="91" s="1"/>
  <c r="T4" i="91"/>
  <c r="T3" i="91"/>
  <c r="T5" i="91" s="1"/>
  <c r="C31" i="91" s="1"/>
  <c r="C38" i="90"/>
  <c r="C27" i="90"/>
  <c r="C24" i="90"/>
  <c r="B24" i="90"/>
  <c r="C26" i="90" s="1"/>
  <c r="C28" i="90" s="1"/>
  <c r="S7" i="90"/>
  <c r="T7" i="90" s="1"/>
  <c r="C35" i="90" s="1"/>
  <c r="C36" i="90" s="1"/>
  <c r="T4" i="90"/>
  <c r="T3" i="90"/>
  <c r="T5" i="90" s="1"/>
  <c r="C31" i="90" s="1"/>
  <c r="B37" i="89"/>
  <c r="B26" i="89"/>
  <c r="F24" i="89"/>
  <c r="E24" i="89"/>
  <c r="D24" i="89"/>
  <c r="C24" i="89"/>
  <c r="B24" i="89"/>
  <c r="Y7" i="89"/>
  <c r="Z7" i="89" s="1"/>
  <c r="B34" i="89" s="1"/>
  <c r="B35" i="89" s="1"/>
  <c r="Z4" i="89"/>
  <c r="Z3" i="89"/>
  <c r="B27" i="92" l="1"/>
  <c r="Z5" i="92"/>
  <c r="B30" i="92" s="1"/>
  <c r="B38" i="92"/>
  <c r="B39" i="92" s="1"/>
  <c r="C26" i="92"/>
  <c r="C27" i="92" s="1"/>
  <c r="B31" i="92"/>
  <c r="C39" i="91"/>
  <c r="C32" i="91"/>
  <c r="C40" i="91"/>
  <c r="C39" i="90"/>
  <c r="C32" i="90"/>
  <c r="C40" i="90"/>
  <c r="B27" i="89"/>
  <c r="Z5" i="89"/>
  <c r="B30" i="89" s="1"/>
  <c r="B38" i="89"/>
  <c r="B39" i="89" s="1"/>
  <c r="C26" i="89"/>
  <c r="C27" i="89" s="1"/>
  <c r="B31" i="89"/>
  <c r="C38" i="88" l="1"/>
  <c r="C27" i="88"/>
  <c r="C24" i="88"/>
  <c r="B24" i="88"/>
  <c r="C26" i="88" s="1"/>
  <c r="S7" i="88"/>
  <c r="T7" i="88" s="1"/>
  <c r="C35" i="88" s="1"/>
  <c r="C36" i="88" s="1"/>
  <c r="T4" i="88"/>
  <c r="T3" i="88"/>
  <c r="T5" i="88" s="1"/>
  <c r="C31" i="88" s="1"/>
  <c r="C28" i="88" l="1"/>
  <c r="C39" i="88"/>
  <c r="C32" i="88"/>
  <c r="C40" i="88"/>
  <c r="C38" i="86" l="1"/>
  <c r="C27" i="86"/>
  <c r="C24" i="86"/>
  <c r="B24" i="86"/>
  <c r="C26" i="86" s="1"/>
  <c r="S7" i="86"/>
  <c r="T7" i="86" s="1"/>
  <c r="C35" i="86" s="1"/>
  <c r="C36" i="86" s="1"/>
  <c r="T4" i="86"/>
  <c r="T3" i="86"/>
  <c r="T5" i="86" s="1"/>
  <c r="C38" i="84"/>
  <c r="C27" i="84"/>
  <c r="C24" i="84"/>
  <c r="B24" i="84"/>
  <c r="C26" i="84" s="1"/>
  <c r="S7" i="84"/>
  <c r="T7" i="84" s="1"/>
  <c r="C35" i="84" s="1"/>
  <c r="C36" i="84" s="1"/>
  <c r="T4" i="84"/>
  <c r="T3" i="84"/>
  <c r="T5" i="84" s="1"/>
  <c r="C31" i="84" s="1"/>
  <c r="C28" i="86" l="1"/>
  <c r="C39" i="86"/>
  <c r="C40" i="86" s="1"/>
  <c r="C32" i="86"/>
  <c r="C28" i="84"/>
  <c r="C32" i="84"/>
  <c r="C39" i="84"/>
  <c r="C40" i="84"/>
  <c r="C38" i="83" l="1"/>
  <c r="C27" i="83"/>
  <c r="C24" i="83"/>
  <c r="B24" i="83"/>
  <c r="C26" i="83" s="1"/>
  <c r="C28" i="83" s="1"/>
  <c r="S7" i="83"/>
  <c r="T7" i="83" s="1"/>
  <c r="C35" i="83" s="1"/>
  <c r="C36" i="83" s="1"/>
  <c r="T4" i="83"/>
  <c r="T3" i="83"/>
  <c r="T5" i="83" s="1"/>
  <c r="C31" i="83" s="1"/>
  <c r="C39" i="83" l="1"/>
  <c r="C40" i="83" s="1"/>
  <c r="C32" i="83"/>
  <c r="B26" i="80" l="1"/>
  <c r="B30" i="80"/>
  <c r="C38" i="82"/>
  <c r="C27" i="82"/>
  <c r="C24" i="82"/>
  <c r="B24" i="82"/>
  <c r="C26" i="82" s="1"/>
  <c r="S7" i="82"/>
  <c r="T7" i="82" s="1"/>
  <c r="C35" i="82" s="1"/>
  <c r="C36" i="82" s="1"/>
  <c r="T4" i="82"/>
  <c r="T3" i="82"/>
  <c r="T5" i="82" s="1"/>
  <c r="C31" i="82" s="1"/>
  <c r="B37" i="80"/>
  <c r="F24" i="80"/>
  <c r="E24" i="80"/>
  <c r="D24" i="80"/>
  <c r="C24" i="80"/>
  <c r="B24" i="80"/>
  <c r="Y7" i="80"/>
  <c r="Z7" i="80" s="1"/>
  <c r="B34" i="80" s="1"/>
  <c r="B35" i="80" s="1"/>
  <c r="Z4" i="80"/>
  <c r="Z5" i="80" s="1"/>
  <c r="Z3" i="80"/>
  <c r="C40" i="79"/>
  <c r="C36" i="79"/>
  <c r="C32" i="79"/>
  <c r="C32" i="78"/>
  <c r="C40" i="78"/>
  <c r="C36" i="78"/>
  <c r="C39" i="79"/>
  <c r="C39" i="78"/>
  <c r="C39" i="77"/>
  <c r="C28" i="82" l="1"/>
  <c r="C39" i="82"/>
  <c r="C32" i="82"/>
  <c r="C40" i="82"/>
  <c r="B27" i="80"/>
  <c r="B31" i="80"/>
  <c r="B38" i="80"/>
  <c r="C26" i="80"/>
  <c r="C27" i="80" s="1"/>
  <c r="B39" i="80"/>
  <c r="C38" i="79"/>
  <c r="C27" i="79"/>
  <c r="C24" i="79"/>
  <c r="B24" i="79"/>
  <c r="C26" i="79" s="1"/>
  <c r="S7" i="79"/>
  <c r="T7" i="79" s="1"/>
  <c r="C35" i="79" s="1"/>
  <c r="T4" i="79"/>
  <c r="T5" i="79" s="1"/>
  <c r="C31" i="79" s="1"/>
  <c r="T3" i="79"/>
  <c r="C38" i="78"/>
  <c r="C27" i="78"/>
  <c r="C24" i="78"/>
  <c r="B24" i="78"/>
  <c r="C26" i="78" s="1"/>
  <c r="S7" i="78"/>
  <c r="T7" i="78" s="1"/>
  <c r="C35" i="78" s="1"/>
  <c r="T4" i="78"/>
  <c r="T3" i="78"/>
  <c r="C38" i="77"/>
  <c r="C35" i="77"/>
  <c r="C31" i="77"/>
  <c r="C27" i="77"/>
  <c r="C24" i="77"/>
  <c r="B24" i="77"/>
  <c r="C26" i="77" s="1"/>
  <c r="C28" i="77" s="1"/>
  <c r="S7" i="77"/>
  <c r="T7" i="77" s="1"/>
  <c r="T4" i="77"/>
  <c r="T3" i="77"/>
  <c r="T5" i="77" s="1"/>
  <c r="C27" i="76"/>
  <c r="C24" i="76"/>
  <c r="B24" i="76"/>
  <c r="C26" i="76" s="1"/>
  <c r="S7" i="76"/>
  <c r="T7" i="76" s="1"/>
  <c r="T4" i="76"/>
  <c r="T3" i="76"/>
  <c r="B37" i="73"/>
  <c r="B26" i="73"/>
  <c r="F24" i="73"/>
  <c r="E24" i="73"/>
  <c r="D24" i="73"/>
  <c r="C24" i="73"/>
  <c r="B24" i="73"/>
  <c r="Y7" i="73"/>
  <c r="Z7" i="73" s="1"/>
  <c r="B34" i="73" s="1"/>
  <c r="B35" i="73" s="1"/>
  <c r="Z4" i="73"/>
  <c r="Z3" i="73"/>
  <c r="Z5" i="73" s="1"/>
  <c r="B30" i="73" s="1"/>
  <c r="C38" i="72"/>
  <c r="C27" i="72"/>
  <c r="C24" i="72"/>
  <c r="B24" i="72"/>
  <c r="C26" i="72" s="1"/>
  <c r="C28" i="72" s="1"/>
  <c r="S7" i="72"/>
  <c r="T7" i="72" s="1"/>
  <c r="C35" i="72" s="1"/>
  <c r="C36" i="72" s="1"/>
  <c r="T4" i="72"/>
  <c r="T3" i="72"/>
  <c r="T5" i="72" s="1"/>
  <c r="C31" i="72" s="1"/>
  <c r="C38" i="71"/>
  <c r="C27" i="71"/>
  <c r="C24" i="71"/>
  <c r="B24" i="71"/>
  <c r="C26" i="71" s="1"/>
  <c r="S7" i="71"/>
  <c r="T7" i="71" s="1"/>
  <c r="C35" i="71" s="1"/>
  <c r="C36" i="71" s="1"/>
  <c r="T4" i="71"/>
  <c r="T3" i="71"/>
  <c r="T5" i="71" s="1"/>
  <c r="C31" i="71" s="1"/>
  <c r="C38" i="70"/>
  <c r="C27" i="70"/>
  <c r="C24" i="70"/>
  <c r="B24" i="70"/>
  <c r="C26" i="70" s="1"/>
  <c r="C28" i="70" s="1"/>
  <c r="S7" i="70"/>
  <c r="T7" i="70" s="1"/>
  <c r="C35" i="70" s="1"/>
  <c r="C36" i="70" s="1"/>
  <c r="T4" i="70"/>
  <c r="T3" i="70"/>
  <c r="T5" i="70" s="1"/>
  <c r="C31" i="70" s="1"/>
  <c r="C38" i="69"/>
  <c r="C27" i="69"/>
  <c r="C24" i="69"/>
  <c r="B24" i="69"/>
  <c r="C26" i="69" s="1"/>
  <c r="C28" i="69" s="1"/>
  <c r="S7" i="69"/>
  <c r="T7" i="69" s="1"/>
  <c r="C35" i="69" s="1"/>
  <c r="C36" i="69" s="1"/>
  <c r="T4" i="69"/>
  <c r="T3" i="69"/>
  <c r="T5" i="69" s="1"/>
  <c r="C31" i="69" s="1"/>
  <c r="B24" i="68"/>
  <c r="C26" i="68" s="1"/>
  <c r="C28" i="68" s="1"/>
  <c r="C38" i="68"/>
  <c r="C27" i="68"/>
  <c r="C24" i="68"/>
  <c r="S7" i="68"/>
  <c r="T7" i="68" s="1"/>
  <c r="C35" i="68" s="1"/>
  <c r="C36" i="68" s="1"/>
  <c r="T4" i="68"/>
  <c r="T3" i="68"/>
  <c r="T5" i="68" s="1"/>
  <c r="C31" i="68" s="1"/>
  <c r="C38" i="67"/>
  <c r="C27" i="67"/>
  <c r="C24" i="67"/>
  <c r="B24" i="67"/>
  <c r="C26" i="67" s="1"/>
  <c r="C28" i="67" s="1"/>
  <c r="S22" i="67"/>
  <c r="S7" i="67"/>
  <c r="T7" i="67" s="1"/>
  <c r="C35" i="67" s="1"/>
  <c r="C36" i="67" s="1"/>
  <c r="T4" i="67"/>
  <c r="T3" i="67"/>
  <c r="T5" i="67" s="1"/>
  <c r="C31" i="67" s="1"/>
  <c r="C38" i="66"/>
  <c r="C27" i="66"/>
  <c r="C24" i="66"/>
  <c r="B24" i="66"/>
  <c r="C26" i="66" s="1"/>
  <c r="S22" i="66"/>
  <c r="S7" i="66"/>
  <c r="T7" i="66" s="1"/>
  <c r="C35" i="66" s="1"/>
  <c r="C36" i="66" s="1"/>
  <c r="T4" i="66"/>
  <c r="T3" i="66"/>
  <c r="T5" i="66" s="1"/>
  <c r="C31" i="66" s="1"/>
  <c r="C38" i="65"/>
  <c r="C27" i="65"/>
  <c r="C24" i="65"/>
  <c r="B24" i="65"/>
  <c r="C26" i="65" s="1"/>
  <c r="S22" i="65"/>
  <c r="S7" i="65"/>
  <c r="T7" i="65" s="1"/>
  <c r="C35" i="65" s="1"/>
  <c r="C36" i="65" s="1"/>
  <c r="T4" i="65"/>
  <c r="T3" i="65"/>
  <c r="T5" i="65" s="1"/>
  <c r="C31" i="65" s="1"/>
  <c r="B37" i="64"/>
  <c r="B26" i="64"/>
  <c r="F24" i="64"/>
  <c r="E24" i="64"/>
  <c r="D24" i="64"/>
  <c r="C24" i="64"/>
  <c r="B24" i="64"/>
  <c r="Y7" i="64"/>
  <c r="Z7" i="64" s="1"/>
  <c r="B34" i="64" s="1"/>
  <c r="B35" i="64" s="1"/>
  <c r="Z4" i="64"/>
  <c r="Z3" i="64"/>
  <c r="Z5" i="64" s="1"/>
  <c r="B30" i="64" s="1"/>
  <c r="C38" i="63"/>
  <c r="C27" i="63"/>
  <c r="C24" i="63"/>
  <c r="B24" i="63"/>
  <c r="C26" i="63" s="1"/>
  <c r="C28" i="63" s="1"/>
  <c r="S22" i="63"/>
  <c r="S7" i="63"/>
  <c r="T7" i="63" s="1"/>
  <c r="C35" i="63" s="1"/>
  <c r="C36" i="63" s="1"/>
  <c r="T4" i="63"/>
  <c r="T3" i="63"/>
  <c r="T5" i="63" s="1"/>
  <c r="C31" i="63" s="1"/>
  <c r="C38" i="62"/>
  <c r="C27" i="62"/>
  <c r="C24" i="62"/>
  <c r="B24" i="62"/>
  <c r="C26" i="62" s="1"/>
  <c r="S22" i="62"/>
  <c r="S7" i="62"/>
  <c r="T7" i="62" s="1"/>
  <c r="C35" i="62" s="1"/>
  <c r="C36" i="62" s="1"/>
  <c r="T4" i="62"/>
  <c r="T3" i="62"/>
  <c r="T5" i="62" s="1"/>
  <c r="C31" i="62" s="1"/>
  <c r="C38" i="61"/>
  <c r="C27" i="61"/>
  <c r="C24" i="61"/>
  <c r="B24" i="61"/>
  <c r="C26" i="61" s="1"/>
  <c r="C28" i="61" s="1"/>
  <c r="S22" i="61"/>
  <c r="S7" i="61"/>
  <c r="T7" i="61" s="1"/>
  <c r="C35" i="61" s="1"/>
  <c r="C36" i="61" s="1"/>
  <c r="T4" i="61"/>
  <c r="T3" i="61"/>
  <c r="T5" i="61" s="1"/>
  <c r="C31" i="61" s="1"/>
  <c r="C38" i="60"/>
  <c r="C27" i="60"/>
  <c r="C24" i="60"/>
  <c r="B24" i="60"/>
  <c r="C26" i="60" s="1"/>
  <c r="C28" i="60" s="1"/>
  <c r="S22" i="60"/>
  <c r="S7" i="60"/>
  <c r="T7" i="60" s="1"/>
  <c r="C35" i="60" s="1"/>
  <c r="C36" i="60" s="1"/>
  <c r="T4" i="60"/>
  <c r="T3" i="60"/>
  <c r="T5" i="60" s="1"/>
  <c r="C31" i="60" s="1"/>
  <c r="S22" i="59"/>
  <c r="C27" i="59"/>
  <c r="C38" i="59"/>
  <c r="C24" i="59"/>
  <c r="B24" i="59"/>
  <c r="C26" i="59" s="1"/>
  <c r="S7" i="59"/>
  <c r="T7" i="59" s="1"/>
  <c r="C35" i="59" s="1"/>
  <c r="C36" i="59" s="1"/>
  <c r="T4" i="59"/>
  <c r="T3" i="59"/>
  <c r="T5" i="59" s="1"/>
  <c r="C31" i="59" s="1"/>
  <c r="B34" i="58"/>
  <c r="B37" i="58"/>
  <c r="B26" i="58"/>
  <c r="F24" i="58"/>
  <c r="E24" i="58"/>
  <c r="D24" i="58"/>
  <c r="C24" i="58"/>
  <c r="B24" i="58"/>
  <c r="Y7" i="58"/>
  <c r="Z7" i="58" s="1"/>
  <c r="B35" i="58" s="1"/>
  <c r="Z4" i="58"/>
  <c r="Z3" i="58"/>
  <c r="C28" i="79" l="1"/>
  <c r="T5" i="78"/>
  <c r="C31" i="78" s="1"/>
  <c r="C28" i="78"/>
  <c r="C28" i="76"/>
  <c r="T5" i="76"/>
  <c r="B27" i="73"/>
  <c r="B38" i="73"/>
  <c r="B39" i="73" s="1"/>
  <c r="B31" i="73"/>
  <c r="C26" i="73"/>
  <c r="C27" i="73" s="1"/>
  <c r="C28" i="71"/>
  <c r="C39" i="72"/>
  <c r="C40" i="72" s="1"/>
  <c r="C32" i="72"/>
  <c r="C32" i="71"/>
  <c r="C39" i="71"/>
  <c r="C40" i="71" s="1"/>
  <c r="C39" i="70"/>
  <c r="C40" i="70" s="1"/>
  <c r="C32" i="70"/>
  <c r="C39" i="69"/>
  <c r="C32" i="69"/>
  <c r="C40" i="69"/>
  <c r="C39" i="68"/>
  <c r="C40" i="68" s="1"/>
  <c r="C32" i="68"/>
  <c r="C39" i="67"/>
  <c r="C40" i="67" s="1"/>
  <c r="C32" i="67"/>
  <c r="C28" i="66"/>
  <c r="C39" i="66"/>
  <c r="C40" i="66" s="1"/>
  <c r="C32" i="66"/>
  <c r="C28" i="65"/>
  <c r="C39" i="65"/>
  <c r="C40" i="65" s="1"/>
  <c r="C32" i="65"/>
  <c r="B27" i="64"/>
  <c r="B38" i="64"/>
  <c r="B39" i="64" s="1"/>
  <c r="C26" i="64"/>
  <c r="C27" i="64" s="1"/>
  <c r="B31" i="64"/>
  <c r="C28" i="62"/>
  <c r="C39" i="63"/>
  <c r="C40" i="63" s="1"/>
  <c r="C32" i="63"/>
  <c r="C32" i="62"/>
  <c r="C39" i="62"/>
  <c r="C40" i="62" s="1"/>
  <c r="C39" i="61"/>
  <c r="C32" i="61"/>
  <c r="C40" i="61"/>
  <c r="C39" i="60"/>
  <c r="C40" i="60" s="1"/>
  <c r="C32" i="60"/>
  <c r="C28" i="59"/>
  <c r="C39" i="59"/>
  <c r="C32" i="59"/>
  <c r="C40" i="59"/>
  <c r="Z5" i="58"/>
  <c r="B30" i="58" s="1"/>
  <c r="B38" i="58" s="1"/>
  <c r="B39" i="58" s="1"/>
  <c r="B27" i="58"/>
  <c r="C38" i="57"/>
  <c r="C27" i="57"/>
  <c r="C24" i="57"/>
  <c r="B24" i="57"/>
  <c r="C26" i="57" s="1"/>
  <c r="S7" i="57"/>
  <c r="T7" i="57" s="1"/>
  <c r="C35" i="57" s="1"/>
  <c r="C36" i="57" s="1"/>
  <c r="T4" i="57"/>
  <c r="T3" i="57"/>
  <c r="T5" i="57" s="1"/>
  <c r="C31" i="57" s="1"/>
  <c r="C38" i="56"/>
  <c r="C27" i="56"/>
  <c r="C24" i="56"/>
  <c r="B24" i="56"/>
  <c r="C26" i="56" s="1"/>
  <c r="S7" i="56"/>
  <c r="T7" i="56" s="1"/>
  <c r="C35" i="56" s="1"/>
  <c r="C36" i="56" s="1"/>
  <c r="T4" i="56"/>
  <c r="T3" i="56"/>
  <c r="T5" i="56" s="1"/>
  <c r="C31" i="56" s="1"/>
  <c r="C38" i="55"/>
  <c r="C27" i="55"/>
  <c r="C24" i="55"/>
  <c r="B24" i="55"/>
  <c r="C26" i="55" s="1"/>
  <c r="C28" i="55" s="1"/>
  <c r="S7" i="55"/>
  <c r="T7" i="55" s="1"/>
  <c r="C35" i="55" s="1"/>
  <c r="C36" i="55" s="1"/>
  <c r="T4" i="55"/>
  <c r="T3" i="55"/>
  <c r="C38" i="54"/>
  <c r="C27" i="54"/>
  <c r="C24" i="54"/>
  <c r="B24" i="54"/>
  <c r="C26" i="54" s="1"/>
  <c r="S7" i="54"/>
  <c r="T7" i="54" s="1"/>
  <c r="C35" i="54" s="1"/>
  <c r="C36" i="54" s="1"/>
  <c r="T4" i="54"/>
  <c r="T3" i="54"/>
  <c r="T5" i="54" s="1"/>
  <c r="C31" i="54" s="1"/>
  <c r="C38" i="53"/>
  <c r="C27" i="53"/>
  <c r="C24" i="53"/>
  <c r="B24" i="53"/>
  <c r="C26" i="53" s="1"/>
  <c r="C28" i="53" s="1"/>
  <c r="S7" i="53"/>
  <c r="T7" i="53" s="1"/>
  <c r="C35" i="53" s="1"/>
  <c r="C36" i="53" s="1"/>
  <c r="T4" i="53"/>
  <c r="T3" i="53"/>
  <c r="T5" i="53" s="1"/>
  <c r="C31" i="53" s="1"/>
  <c r="C38" i="52"/>
  <c r="C27" i="52"/>
  <c r="C24" i="52"/>
  <c r="B24" i="52"/>
  <c r="C26" i="52" s="1"/>
  <c r="C28" i="52" s="1"/>
  <c r="S7" i="52"/>
  <c r="T7" i="52" s="1"/>
  <c r="C35" i="52" s="1"/>
  <c r="C36" i="52" s="1"/>
  <c r="T4" i="52"/>
  <c r="T3" i="52"/>
  <c r="C38" i="51"/>
  <c r="C27" i="51"/>
  <c r="C24" i="51"/>
  <c r="B24" i="51"/>
  <c r="C26" i="51" s="1"/>
  <c r="C28" i="51" s="1"/>
  <c r="S7" i="51"/>
  <c r="T7" i="51" s="1"/>
  <c r="C35" i="51" s="1"/>
  <c r="C36" i="51" s="1"/>
  <c r="T4" i="51"/>
  <c r="T3" i="51"/>
  <c r="T5" i="51" s="1"/>
  <c r="C31" i="51" s="1"/>
  <c r="C38" i="50"/>
  <c r="C27" i="50"/>
  <c r="C24" i="50"/>
  <c r="B24" i="50"/>
  <c r="C26" i="50" s="1"/>
  <c r="S7" i="50"/>
  <c r="T7" i="50" s="1"/>
  <c r="C35" i="50" s="1"/>
  <c r="C36" i="50" s="1"/>
  <c r="T4" i="50"/>
  <c r="T3" i="50"/>
  <c r="T5" i="50" s="1"/>
  <c r="C31" i="50" s="1"/>
  <c r="C38" i="49"/>
  <c r="C27" i="49"/>
  <c r="C24" i="49"/>
  <c r="B24" i="49"/>
  <c r="C26" i="49" s="1"/>
  <c r="S7" i="49"/>
  <c r="T7" i="49" s="1"/>
  <c r="C35" i="49" s="1"/>
  <c r="C36" i="49" s="1"/>
  <c r="T4" i="49"/>
  <c r="T3" i="49"/>
  <c r="T5" i="49" s="1"/>
  <c r="C31" i="49" s="1"/>
  <c r="B37" i="48"/>
  <c r="B26" i="48"/>
  <c r="F24" i="48"/>
  <c r="E24" i="48"/>
  <c r="D24" i="48"/>
  <c r="C24" i="48"/>
  <c r="B24" i="48"/>
  <c r="Y7" i="48"/>
  <c r="Z7" i="48" s="1"/>
  <c r="B34" i="48" s="1"/>
  <c r="B35" i="48" s="1"/>
  <c r="Z4" i="48"/>
  <c r="Z3" i="48"/>
  <c r="C38" i="47"/>
  <c r="C27" i="47"/>
  <c r="C24" i="47"/>
  <c r="B24" i="47"/>
  <c r="C26" i="47" s="1"/>
  <c r="S7" i="47"/>
  <c r="T7" i="47" s="1"/>
  <c r="C35" i="47" s="1"/>
  <c r="C36" i="47" s="1"/>
  <c r="T4" i="47"/>
  <c r="T3" i="47"/>
  <c r="C24" i="46"/>
  <c r="B34" i="46"/>
  <c r="B37" i="46"/>
  <c r="B26" i="46"/>
  <c r="H24" i="46"/>
  <c r="G24" i="46"/>
  <c r="F24" i="46"/>
  <c r="E24" i="46"/>
  <c r="D24" i="46"/>
  <c r="B24" i="46"/>
  <c r="AA7" i="46"/>
  <c r="AB7" i="46" s="1"/>
  <c r="AD4" i="46"/>
  <c r="AB4" i="46"/>
  <c r="AD3" i="46"/>
  <c r="AB3" i="46"/>
  <c r="C31" i="45"/>
  <c r="C27" i="45"/>
  <c r="T3" i="45"/>
  <c r="S7" i="45"/>
  <c r="T7" i="45" s="1"/>
  <c r="C35" i="45" s="1"/>
  <c r="C36" i="45" s="1"/>
  <c r="C38" i="45"/>
  <c r="C24" i="45"/>
  <c r="B24" i="45"/>
  <c r="C26" i="45" s="1"/>
  <c r="S4" i="45"/>
  <c r="T4" i="45" s="1"/>
  <c r="C38" i="44"/>
  <c r="C27" i="44"/>
  <c r="C24" i="44"/>
  <c r="B24" i="44"/>
  <c r="C26" i="44" s="1"/>
  <c r="C28" i="44" s="1"/>
  <c r="S4" i="44"/>
  <c r="T4" i="44" s="1"/>
  <c r="S3" i="44"/>
  <c r="T3" i="44" s="1"/>
  <c r="T5" i="44" s="1"/>
  <c r="C31" i="44" s="1"/>
  <c r="C38" i="43"/>
  <c r="C27" i="43"/>
  <c r="C24" i="43"/>
  <c r="B24" i="43"/>
  <c r="C26" i="43" s="1"/>
  <c r="C28" i="43" s="1"/>
  <c r="S7" i="43"/>
  <c r="T7" i="43" s="1"/>
  <c r="C35" i="43" s="1"/>
  <c r="C36" i="43" s="1"/>
  <c r="S4" i="43"/>
  <c r="T4" i="43" s="1"/>
  <c r="S3" i="43"/>
  <c r="T3" i="43" s="1"/>
  <c r="T5" i="43" s="1"/>
  <c r="C31" i="43" s="1"/>
  <c r="S4" i="42"/>
  <c r="T4" i="42" s="1"/>
  <c r="S3" i="42"/>
  <c r="S7" i="42"/>
  <c r="T7" i="42" s="1"/>
  <c r="C35" i="42" s="1"/>
  <c r="C36" i="42" s="1"/>
  <c r="C38" i="42"/>
  <c r="C27" i="42"/>
  <c r="C24" i="42"/>
  <c r="B24" i="42"/>
  <c r="C26" i="42" s="1"/>
  <c r="C38" i="41"/>
  <c r="C27" i="41"/>
  <c r="C24" i="41"/>
  <c r="B24" i="41"/>
  <c r="C26" i="41" s="1"/>
  <c r="C28" i="41" s="1"/>
  <c r="T4" i="41"/>
  <c r="T3" i="41"/>
  <c r="B31" i="58" l="1"/>
  <c r="C26" i="58"/>
  <c r="C27" i="58" s="1"/>
  <c r="C28" i="57"/>
  <c r="C28" i="56"/>
  <c r="C32" i="57"/>
  <c r="C39" i="57"/>
  <c r="C40" i="57" s="1"/>
  <c r="C32" i="56"/>
  <c r="C39" i="56"/>
  <c r="C40" i="56" s="1"/>
  <c r="T5" i="55"/>
  <c r="C31" i="55" s="1"/>
  <c r="C39" i="55" s="1"/>
  <c r="C40" i="55" s="1"/>
  <c r="C28" i="54"/>
  <c r="C32" i="54"/>
  <c r="C39" i="54"/>
  <c r="C40" i="54" s="1"/>
  <c r="C39" i="53"/>
  <c r="C40" i="53" s="1"/>
  <c r="C32" i="53"/>
  <c r="T5" i="52"/>
  <c r="C31" i="52" s="1"/>
  <c r="C32" i="52" s="1"/>
  <c r="C39" i="52"/>
  <c r="C40" i="52" s="1"/>
  <c r="C32" i="51"/>
  <c r="C39" i="51"/>
  <c r="C40" i="51"/>
  <c r="C28" i="50"/>
  <c r="C39" i="50"/>
  <c r="C40" i="50" s="1"/>
  <c r="C32" i="50"/>
  <c r="C28" i="49"/>
  <c r="C39" i="49"/>
  <c r="C40" i="49" s="1"/>
  <c r="C32" i="49"/>
  <c r="C28" i="47"/>
  <c r="T5" i="47"/>
  <c r="C31" i="47" s="1"/>
  <c r="C39" i="47" s="1"/>
  <c r="C40" i="47" s="1"/>
  <c r="Z5" i="48"/>
  <c r="B30" i="48" s="1"/>
  <c r="B38" i="48" s="1"/>
  <c r="B39" i="48" s="1"/>
  <c r="B27" i="48"/>
  <c r="B35" i="46"/>
  <c r="B27" i="46"/>
  <c r="AD5" i="46"/>
  <c r="D26" i="46" s="1"/>
  <c r="AB5" i="46"/>
  <c r="B30" i="46" s="1"/>
  <c r="B38" i="46" s="1"/>
  <c r="B39" i="46" s="1"/>
  <c r="D27" i="46"/>
  <c r="C28" i="45"/>
  <c r="T5" i="45"/>
  <c r="C39" i="45"/>
  <c r="C40" i="45" s="1"/>
  <c r="C32" i="45"/>
  <c r="C32" i="44"/>
  <c r="S7" i="44"/>
  <c r="T7" i="44" s="1"/>
  <c r="C35" i="44" s="1"/>
  <c r="C36" i="44" s="1"/>
  <c r="C39" i="43"/>
  <c r="C40" i="43" s="1"/>
  <c r="C32" i="43"/>
  <c r="T3" i="42"/>
  <c r="T5" i="42" s="1"/>
  <c r="C31" i="42" s="1"/>
  <c r="C39" i="42" s="1"/>
  <c r="C40" i="42" s="1"/>
  <c r="C28" i="42"/>
  <c r="T5" i="41"/>
  <c r="C31" i="41" s="1"/>
  <c r="S7" i="41"/>
  <c r="T7" i="41" s="1"/>
  <c r="C35" i="41" s="1"/>
  <c r="C36" i="41" s="1"/>
  <c r="C39" i="41"/>
  <c r="C40" i="41" s="1"/>
  <c r="C32" i="41"/>
  <c r="C32" i="55" l="1"/>
  <c r="C32" i="47"/>
  <c r="B31" i="48"/>
  <c r="C26" i="48"/>
  <c r="C27" i="48" s="1"/>
  <c r="B31" i="46"/>
  <c r="C26" i="46"/>
  <c r="C27" i="46" s="1"/>
  <c r="C39" i="44"/>
  <c r="C40" i="44" s="1"/>
  <c r="C32" i="42"/>
  <c r="S3" i="40"/>
  <c r="S4" i="40"/>
  <c r="T4" i="40" s="1"/>
  <c r="C27" i="40"/>
  <c r="C38" i="40"/>
  <c r="C24" i="40"/>
  <c r="B24" i="40"/>
  <c r="C26" i="40" s="1"/>
  <c r="T3" i="40" l="1"/>
  <c r="T5" i="40" s="1"/>
  <c r="C31" i="40" s="1"/>
  <c r="S7" i="40"/>
  <c r="T7" i="40" s="1"/>
  <c r="C35" i="40" s="1"/>
  <c r="C36" i="40" s="1"/>
  <c r="C28" i="40"/>
  <c r="C39" i="40" l="1"/>
  <c r="C40" i="40" s="1"/>
  <c r="C32" i="40"/>
  <c r="E24" i="39" l="1"/>
  <c r="B26" i="39" l="1"/>
  <c r="C27" i="37"/>
  <c r="AA7" i="39"/>
  <c r="AB7" i="39" s="1"/>
  <c r="B34" i="39" s="1"/>
  <c r="B35" i="39" s="1"/>
  <c r="B37" i="39"/>
  <c r="H24" i="39"/>
  <c r="G24" i="39"/>
  <c r="F24" i="39"/>
  <c r="D24" i="39"/>
  <c r="C24" i="39"/>
  <c r="B24" i="39"/>
  <c r="AD4" i="39"/>
  <c r="AB4" i="39"/>
  <c r="AD3" i="39"/>
  <c r="AB3" i="39"/>
  <c r="C38" i="38"/>
  <c r="AB5" i="39" l="1"/>
  <c r="B30" i="39" s="1"/>
  <c r="C26" i="39" s="1"/>
  <c r="C27" i="39" s="1"/>
  <c r="AD5" i="39"/>
  <c r="D26" i="39" s="1"/>
  <c r="D27" i="39" s="1"/>
  <c r="B27" i="39"/>
  <c r="C27" i="38"/>
  <c r="C24" i="38"/>
  <c r="B24" i="38"/>
  <c r="C26" i="38" s="1"/>
  <c r="T7" i="38"/>
  <c r="C35" i="38" s="1"/>
  <c r="C36" i="38" s="1"/>
  <c r="T4" i="38"/>
  <c r="T3" i="38"/>
  <c r="C38" i="37"/>
  <c r="C24" i="37"/>
  <c r="B24" i="37"/>
  <c r="C26" i="37" s="1"/>
  <c r="T7" i="37"/>
  <c r="C35" i="37" s="1"/>
  <c r="C36" i="37" s="1"/>
  <c r="T4" i="37"/>
  <c r="T3" i="37"/>
  <c r="T5" i="37" s="1"/>
  <c r="C31" i="37" s="1"/>
  <c r="E24" i="22"/>
  <c r="C26" i="33"/>
  <c r="C27" i="33"/>
  <c r="C24" i="33"/>
  <c r="B24" i="33"/>
  <c r="T7" i="33"/>
  <c r="C35" i="33" s="1"/>
  <c r="C36" i="33" s="1"/>
  <c r="T4" i="33"/>
  <c r="T3" i="33"/>
  <c r="T5" i="33" s="1"/>
  <c r="C31" i="33" s="1"/>
  <c r="C27" i="32"/>
  <c r="C38" i="32"/>
  <c r="C24" i="32"/>
  <c r="B24" i="32"/>
  <c r="C26" i="32" s="1"/>
  <c r="T7" i="32"/>
  <c r="C35" i="32" s="1"/>
  <c r="C36" i="32" s="1"/>
  <c r="T4" i="32"/>
  <c r="T3" i="32"/>
  <c r="T5" i="32" s="1"/>
  <c r="C31" i="32" s="1"/>
  <c r="C28" i="31"/>
  <c r="C38" i="30"/>
  <c r="C24" i="30"/>
  <c r="B24" i="30"/>
  <c r="C26" i="30" s="1"/>
  <c r="C28" i="30" s="1"/>
  <c r="T7" i="30"/>
  <c r="C35" i="30" s="1"/>
  <c r="C36" i="30" s="1"/>
  <c r="T4" i="30"/>
  <c r="T3" i="30"/>
  <c r="T5" i="30" s="1"/>
  <c r="C31" i="30" s="1"/>
  <c r="C38" i="29"/>
  <c r="C24" i="29"/>
  <c r="B24" i="29"/>
  <c r="C26" i="29" s="1"/>
  <c r="C28" i="29" s="1"/>
  <c r="T7" i="29"/>
  <c r="C35" i="29" s="1"/>
  <c r="C36" i="29" s="1"/>
  <c r="T4" i="29"/>
  <c r="T3" i="29"/>
  <c r="T5" i="29" s="1"/>
  <c r="C31" i="29" s="1"/>
  <c r="B38" i="39" l="1"/>
  <c r="B39" i="39" s="1"/>
  <c r="B31" i="39"/>
  <c r="C28" i="38"/>
  <c r="C28" i="37"/>
  <c r="T5" i="38"/>
  <c r="C31" i="38" s="1"/>
  <c r="C32" i="38" s="1"/>
  <c r="C39" i="38"/>
  <c r="C40" i="38" s="1"/>
  <c r="C32" i="37"/>
  <c r="C39" i="37"/>
  <c r="C40" i="37" s="1"/>
  <c r="C28" i="33"/>
  <c r="C39" i="33"/>
  <c r="C40" i="33" s="1"/>
  <c r="C32" i="33"/>
  <c r="C28" i="32"/>
  <c r="C32" i="32"/>
  <c r="C39" i="32"/>
  <c r="C40" i="32" s="1"/>
  <c r="C39" i="30"/>
  <c r="C40" i="30" s="1"/>
  <c r="C32" i="30"/>
  <c r="C39" i="29"/>
  <c r="C40" i="29" s="1"/>
  <c r="C32" i="29"/>
  <c r="C38" i="28" l="1"/>
  <c r="C35" i="28"/>
  <c r="C36" i="28" s="1"/>
  <c r="C24" i="28"/>
  <c r="B24" i="28"/>
  <c r="C26" i="28" s="1"/>
  <c r="C28" i="28" s="1"/>
  <c r="T7" i="28"/>
  <c r="T4" i="28"/>
  <c r="T3" i="28"/>
  <c r="T5" i="28" s="1"/>
  <c r="C31" i="28" s="1"/>
  <c r="C32" i="28" l="1"/>
  <c r="C39" i="28"/>
  <c r="C40" i="28" s="1"/>
  <c r="C38" i="24" l="1"/>
  <c r="C38" i="25"/>
  <c r="C35" i="25"/>
  <c r="C36" i="25" s="1"/>
  <c r="C31" i="25"/>
  <c r="C39" i="25" s="1"/>
  <c r="C24" i="25"/>
  <c r="B24" i="25"/>
  <c r="C26" i="25" s="1"/>
  <c r="C28" i="25" s="1"/>
  <c r="T7" i="25"/>
  <c r="T4" i="25"/>
  <c r="T3" i="25"/>
  <c r="T5" i="25" s="1"/>
  <c r="C24" i="24"/>
  <c r="B24" i="24"/>
  <c r="C26" i="24" s="1"/>
  <c r="C28" i="24" s="1"/>
  <c r="T7" i="24"/>
  <c r="C35" i="24" s="1"/>
  <c r="C36" i="24" s="1"/>
  <c r="T4" i="24"/>
  <c r="T3" i="24"/>
  <c r="T5" i="24" s="1"/>
  <c r="C31" i="24" s="1"/>
  <c r="C40" i="25" l="1"/>
  <c r="C32" i="25"/>
  <c r="C32" i="24"/>
  <c r="C39" i="24"/>
  <c r="C40" i="24" s="1"/>
  <c r="AA4" i="22"/>
  <c r="AA3" i="22"/>
  <c r="D24" i="22"/>
  <c r="C24" i="22"/>
  <c r="G24" i="22"/>
  <c r="H24" i="22"/>
  <c r="F24" i="22"/>
  <c r="C37" i="22"/>
  <c r="B24" i="22"/>
  <c r="B27" i="22" s="1"/>
  <c r="Y7" i="22"/>
  <c r="C34" i="22" s="1"/>
  <c r="C35" i="22" s="1"/>
  <c r="Y4" i="22"/>
  <c r="Y3" i="22"/>
  <c r="C38" i="20"/>
  <c r="AA5" i="22" l="1"/>
  <c r="D26" i="22" s="1"/>
  <c r="D27" i="22" s="1"/>
  <c r="Y5" i="22"/>
  <c r="C38" i="21"/>
  <c r="C35" i="21"/>
  <c r="C36" i="21" s="1"/>
  <c r="C31" i="21"/>
  <c r="C24" i="21"/>
  <c r="B24" i="21"/>
  <c r="C26" i="21" s="1"/>
  <c r="C28" i="21" s="1"/>
  <c r="T7" i="21"/>
  <c r="T4" i="21"/>
  <c r="T3" i="21"/>
  <c r="T5" i="21" s="1"/>
  <c r="C39" i="21" l="1"/>
  <c r="C32" i="21"/>
  <c r="C30" i="22"/>
  <c r="C31" i="22" s="1"/>
  <c r="C26" i="22"/>
  <c r="C27" i="22" s="1"/>
  <c r="C38" i="22"/>
  <c r="C39" i="22" s="1"/>
  <c r="C40" i="21"/>
  <c r="C24" i="20" l="1"/>
  <c r="B24" i="20"/>
  <c r="C26" i="20" s="1"/>
  <c r="C28" i="20" s="1"/>
  <c r="T7" i="20"/>
  <c r="C35" i="20" s="1"/>
  <c r="C36" i="20" s="1"/>
  <c r="T4" i="20"/>
  <c r="T3" i="20"/>
  <c r="T5" i="20" l="1"/>
  <c r="C31" i="20" s="1"/>
  <c r="C39" i="20" s="1"/>
  <c r="C40" i="20" s="1"/>
  <c r="C38" i="18"/>
  <c r="C24" i="18"/>
  <c r="B24" i="18"/>
  <c r="C26" i="18" s="1"/>
  <c r="C28" i="18" s="1"/>
  <c r="T7" i="18"/>
  <c r="C35" i="18" s="1"/>
  <c r="C36" i="18" s="1"/>
  <c r="T4" i="18"/>
  <c r="T3" i="18"/>
  <c r="T5" i="18" s="1"/>
  <c r="C31" i="18" s="1"/>
  <c r="C38" i="17"/>
  <c r="C35" i="17"/>
  <c r="C36" i="17" s="1"/>
  <c r="C31" i="17"/>
  <c r="C24" i="17"/>
  <c r="B24" i="17"/>
  <c r="C26" i="17" s="1"/>
  <c r="C28" i="17" s="1"/>
  <c r="T7" i="17"/>
  <c r="T4" i="17"/>
  <c r="T3" i="17"/>
  <c r="C38" i="16"/>
  <c r="C35" i="16"/>
  <c r="C31" i="16"/>
  <c r="C32" i="16" s="1"/>
  <c r="C24" i="16"/>
  <c r="B24" i="16"/>
  <c r="C26" i="16" s="1"/>
  <c r="C28" i="16" s="1"/>
  <c r="T7" i="16"/>
  <c r="T4" i="16"/>
  <c r="T3" i="16"/>
  <c r="T5" i="16" s="1"/>
  <c r="C39" i="16" l="1"/>
  <c r="C40" i="16" s="1"/>
  <c r="T5" i="17"/>
  <c r="C39" i="17"/>
  <c r="C32" i="17"/>
  <c r="C32" i="20"/>
  <c r="C39" i="18"/>
  <c r="C40" i="18" s="1"/>
  <c r="C32" i="18"/>
  <c r="C40" i="17"/>
  <c r="C36" i="16"/>
  <c r="C38" i="14"/>
  <c r="C24" i="14"/>
  <c r="B24" i="14"/>
  <c r="C26" i="14" s="1"/>
  <c r="C28" i="14" s="1"/>
  <c r="T7" i="14"/>
  <c r="C35" i="14" s="1"/>
  <c r="T4" i="14"/>
  <c r="T3" i="14"/>
  <c r="C35" i="13"/>
  <c r="C31" i="13"/>
  <c r="C39" i="13"/>
  <c r="C38" i="13"/>
  <c r="C36" i="13"/>
  <c r="C32" i="13"/>
  <c r="C24" i="13"/>
  <c r="B24" i="13"/>
  <c r="C26" i="13" s="1"/>
  <c r="C28" i="13" s="1"/>
  <c r="T7" i="13"/>
  <c r="T4" i="13"/>
  <c r="T3" i="13"/>
  <c r="C38" i="12"/>
  <c r="C35" i="12"/>
  <c r="C36" i="12" s="1"/>
  <c r="C31" i="12"/>
  <c r="C24" i="12"/>
  <c r="B24" i="12"/>
  <c r="C26" i="12" s="1"/>
  <c r="C28" i="12" s="1"/>
  <c r="T7" i="12"/>
  <c r="T4" i="12"/>
  <c r="T3" i="12"/>
  <c r="T5" i="12" s="1"/>
  <c r="C39" i="12" l="1"/>
  <c r="C32" i="12"/>
  <c r="T5" i="14"/>
  <c r="C31" i="14" s="1"/>
  <c r="C36" i="14"/>
  <c r="C40" i="12"/>
  <c r="T5" i="13"/>
  <c r="C40" i="13"/>
  <c r="C32" i="14" l="1"/>
  <c r="C39" i="14"/>
  <c r="C40" i="14" s="1"/>
  <c r="T4" i="10"/>
  <c r="C35" i="10"/>
  <c r="C31" i="10"/>
  <c r="C32" i="10" s="1"/>
  <c r="C38" i="10"/>
  <c r="C24" i="10"/>
  <c r="B24" i="10"/>
  <c r="C26" i="10" s="1"/>
  <c r="C28" i="10" s="1"/>
  <c r="T7" i="10"/>
  <c r="T3" i="10"/>
  <c r="C31" i="8"/>
  <c r="C35" i="8"/>
  <c r="C36" i="8" s="1"/>
  <c r="C38" i="8"/>
  <c r="C24" i="8"/>
  <c r="B24" i="8"/>
  <c r="C26" i="8" s="1"/>
  <c r="C28" i="8" s="1"/>
  <c r="T7" i="8"/>
  <c r="T4" i="8"/>
  <c r="T3" i="8"/>
  <c r="T5" i="8" s="1"/>
  <c r="C39" i="8" l="1"/>
  <c r="T5" i="10"/>
  <c r="C39" i="10"/>
  <c r="C40" i="10" s="1"/>
  <c r="C36" i="10"/>
  <c r="C40" i="8"/>
  <c r="C32" i="8"/>
  <c r="C31" i="7" l="1"/>
  <c r="T7" i="7"/>
  <c r="T4" i="7"/>
  <c r="T3" i="7"/>
  <c r="C35" i="7"/>
  <c r="C39" i="7" s="1"/>
  <c r="C38" i="7"/>
  <c r="C32" i="7"/>
  <c r="C24" i="7"/>
  <c r="B24" i="7"/>
  <c r="C26" i="7" s="1"/>
  <c r="C28" i="7" s="1"/>
  <c r="C35" i="6"/>
  <c r="C36" i="6" s="1"/>
  <c r="C31" i="6"/>
  <c r="C39" i="6" s="1"/>
  <c r="C38" i="6"/>
  <c r="C24" i="6"/>
  <c r="B24" i="6"/>
  <c r="C26" i="6" s="1"/>
  <c r="C28" i="6" s="1"/>
  <c r="T7" i="6"/>
  <c r="T4" i="6"/>
  <c r="T3" i="6"/>
  <c r="C31" i="5"/>
  <c r="C32" i="5" s="1"/>
  <c r="C38" i="5"/>
  <c r="C35" i="5"/>
  <c r="C36" i="5" s="1"/>
  <c r="C24" i="5"/>
  <c r="B24" i="5"/>
  <c r="C26" i="5" s="1"/>
  <c r="C28" i="5" s="1"/>
  <c r="T7" i="5"/>
  <c r="T4" i="5"/>
  <c r="T3" i="5"/>
  <c r="C35" i="4"/>
  <c r="C31" i="4"/>
  <c r="C32" i="6" l="1"/>
  <c r="T5" i="7"/>
  <c r="C36" i="7"/>
  <c r="C40" i="7"/>
  <c r="C40" i="6"/>
  <c r="T5" i="6"/>
  <c r="T5" i="5"/>
  <c r="C39" i="5"/>
  <c r="C40" i="5" s="1"/>
  <c r="C39" i="4"/>
  <c r="C38" i="4"/>
  <c r="C36" i="4"/>
  <c r="C32" i="4"/>
  <c r="C24" i="4"/>
  <c r="B24" i="4"/>
  <c r="C26" i="4" s="1"/>
  <c r="C28" i="4" s="1"/>
  <c r="T7" i="4"/>
  <c r="T4" i="4"/>
  <c r="T3" i="4"/>
  <c r="C35" i="2"/>
  <c r="C31" i="2"/>
  <c r="C38" i="2"/>
  <c r="C24" i="2"/>
  <c r="B24" i="2"/>
  <c r="C26" i="2" s="1"/>
  <c r="C28" i="2" s="1"/>
  <c r="T7" i="2"/>
  <c r="T4" i="2"/>
  <c r="T3" i="2"/>
  <c r="C39" i="1"/>
  <c r="C38" i="1"/>
  <c r="B24" i="1"/>
  <c r="C26" i="1" s="1"/>
  <c r="C28" i="1" s="1"/>
  <c r="C24" i="1"/>
  <c r="C36" i="1"/>
  <c r="C32" i="1"/>
  <c r="C39" i="2" l="1"/>
  <c r="C40" i="2" s="1"/>
  <c r="T5" i="2"/>
  <c r="T5" i="4"/>
  <c r="C40" i="4"/>
  <c r="C36" i="2"/>
  <c r="C32" i="2"/>
  <c r="C40" i="1"/>
</calcChain>
</file>

<file path=xl/sharedStrings.xml><?xml version="1.0" encoding="utf-8"?>
<sst xmlns="http://schemas.openxmlformats.org/spreadsheetml/2006/main" count="4680" uniqueCount="91">
  <si>
    <t>Total Daily Company Intake</t>
  </si>
  <si>
    <t>Branch</t>
  </si>
  <si>
    <t xml:space="preserve">Purchase incl. GST($$$) </t>
  </si>
  <si>
    <t>No. of Customers</t>
  </si>
  <si>
    <t>Takanini</t>
  </si>
  <si>
    <t>Kamo</t>
  </si>
  <si>
    <t>Whangarei</t>
  </si>
  <si>
    <t>West Auckland</t>
  </si>
  <si>
    <t>Penrose</t>
  </si>
  <si>
    <t>East Tamaki</t>
  </si>
  <si>
    <t>Otahuhu</t>
  </si>
  <si>
    <t>Hamilton</t>
  </si>
  <si>
    <t>Christchurch</t>
  </si>
  <si>
    <t>Kaiapoi</t>
  </si>
  <si>
    <t>Wellington</t>
  </si>
  <si>
    <t>Levin</t>
  </si>
  <si>
    <t>Northshore</t>
  </si>
  <si>
    <t>Blenheim</t>
  </si>
  <si>
    <t>Cromwell</t>
  </si>
  <si>
    <t>Dunedin</t>
  </si>
  <si>
    <t>Invercargill</t>
  </si>
  <si>
    <t>Timaru</t>
  </si>
  <si>
    <t>Taupo</t>
  </si>
  <si>
    <t>Demo Yard</t>
  </si>
  <si>
    <t>Total Company Daily Intake</t>
  </si>
  <si>
    <t>Total Daily Purchases</t>
  </si>
  <si>
    <t>Total Daily Transport Charges</t>
  </si>
  <si>
    <t>Daily Projected Purchases</t>
  </si>
  <si>
    <t>Total Transport Charges MTD</t>
  </si>
  <si>
    <t>Total Daily 1% Sorting Fee</t>
  </si>
  <si>
    <t>Total Purchases MTD</t>
  </si>
  <si>
    <t>Total 1% Sorting Fee MTD</t>
  </si>
  <si>
    <t>Projected Total Purchases MTD</t>
  </si>
  <si>
    <t>Total Daily Bin Hire Charge</t>
  </si>
  <si>
    <t>Total Bin Hire Charge MTD</t>
  </si>
  <si>
    <t>Total Brokered Purchases MTD</t>
  </si>
  <si>
    <t>Projected Total Brokered Purchases MTD</t>
  </si>
  <si>
    <t>Total Daily Cash Delivery Fee</t>
  </si>
  <si>
    <t>Total Cash Delivery Fee MTD</t>
  </si>
  <si>
    <t>Combined Total Purchases MTD</t>
  </si>
  <si>
    <t>Total Daily Cash Handling Fee</t>
  </si>
  <si>
    <t>Combined Projected Total Purchases MTD</t>
  </si>
  <si>
    <t>Total Cash Handling Fee MTD</t>
  </si>
  <si>
    <t>Total Daily FAF Charge</t>
  </si>
  <si>
    <t>Total Suppliers MTD</t>
  </si>
  <si>
    <t>Total FAF Charges MTD</t>
  </si>
  <si>
    <t>Total Sales MTD</t>
  </si>
  <si>
    <t xml:space="preserve">Total Company Daily Intake </t>
  </si>
  <si>
    <t>Purchases incl. GST ($$$)</t>
  </si>
  <si>
    <t>No of Customers</t>
  </si>
  <si>
    <t xml:space="preserve"> </t>
  </si>
  <si>
    <t>days</t>
  </si>
  <si>
    <t>staturday</t>
  </si>
  <si>
    <t xml:space="preserve">total brokered days </t>
  </si>
  <si>
    <t>For Saturday's always use $70000 as Daily Projected Purchases and rest of the week $210000</t>
  </si>
  <si>
    <t>Total company daily intake</t>
  </si>
  <si>
    <t xml:space="preserve">Daily Projected Purchases </t>
  </si>
  <si>
    <t xml:space="preserve">Total Purchases MTD </t>
  </si>
  <si>
    <t xml:space="preserve">Projected Total Purchases MTD </t>
  </si>
  <si>
    <t>-</t>
  </si>
  <si>
    <t xml:space="preserve">Total Brokered Purchases MTD </t>
  </si>
  <si>
    <t xml:space="preserve">Projected Total Brokered Purchases MTD </t>
  </si>
  <si>
    <t xml:space="preserve">Combined Total Purchases MTD </t>
  </si>
  <si>
    <t xml:space="preserve">Combined Projected Total Purchases MTD </t>
  </si>
  <si>
    <t xml:space="preserve">Total Suppliers MTD </t>
  </si>
  <si>
    <t>Total FAF Charge MTD</t>
  </si>
  <si>
    <t xml:space="preserve">Total Sales MTD </t>
  </si>
  <si>
    <t>30-Nov-23</t>
  </si>
  <si>
    <t>5-Dec-2023</t>
  </si>
  <si>
    <t>Daily purchases incl. GST ($$$)</t>
  </si>
  <si>
    <t>MTD Purchase</t>
  </si>
  <si>
    <t xml:space="preserve">YTD Purchase </t>
  </si>
  <si>
    <t xml:space="preserve">MTD Sales </t>
  </si>
  <si>
    <t>Daily no. of Customers</t>
  </si>
  <si>
    <t>MTD no. of Customers</t>
  </si>
  <si>
    <t>YTD no. of Customers</t>
  </si>
  <si>
    <t xml:space="preserve">Projected Purchases </t>
  </si>
  <si>
    <t xml:space="preserve">$-   </t>
  </si>
  <si>
    <t>18-Dec-2023</t>
  </si>
  <si>
    <t>North Shore</t>
  </si>
  <si>
    <t>8-Jan-2024</t>
  </si>
  <si>
    <t>15-Jan-2024</t>
  </si>
  <si>
    <t>Daily purchases incl. GST</t>
  </si>
  <si>
    <t>22-Jan-2024</t>
  </si>
  <si>
    <t>om</t>
  </si>
  <si>
    <t>29-Jan-2024</t>
  </si>
  <si>
    <t>05-Feb-2024</t>
  </si>
  <si>
    <t>12-Feb-2024</t>
  </si>
  <si>
    <t>saturdays</t>
  </si>
  <si>
    <t>19-Feb-2024</t>
  </si>
  <si>
    <t>26-Feb-2024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</si>
</sst>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164" formatCode="&quot;$&quot;#,##0;[Red]\-&quot;$&quot;#,##0"/>
    <numFmt numFmtId="165" formatCode="_-&quot;$&quot;* #,##0.00_-;\-&quot;$&quot;* #,##0.00_-;_-&quot;$&quot;* &quot;-&quot;??_-;_-@_-"/>
    <numFmt numFmtId="166" formatCode="_-* #,##0.00_-;\-* #,##0.00_-;_-* &quot;-&quot;??_-;_-@_-"/>
    <numFmt numFmtId="167" formatCode="_-* #,##0_-;\-* #,##0_-;_-* &quot;-&quot;??_-;_-@_-"/>
    <numFmt numFmtId="168" formatCode="&quot;$&quot;#,##0.00"/>
    <numFmt numFmtId="169" formatCode="_-[$$-409]* #,##0.00_ ;_-[$$-409]* \-#,##0.00\ ;_-[$$-409]* &quot;-&quot;??_ ;_-@_ "/>
    <numFmt numFmtId="170" formatCode="#,##0.00_ ;[Red]\-#,##0.00\ "/>
    <numFmt numFmtId="171" formatCode="_-[$$-1409]* #,##0.00_-;\-[$$-1409]* #,##0.00_-;_-[$$-1409]* &quot;-&quot;??_-;_-@_-"/>
    <numFmt numFmtId="172" formatCode="_-&quot;$&quot;* #,##0_-;\-&quot;$&quot;* #,##0_-;_-&quot;$&quot;* &quot;-&quot;??_-;_-@_-"/>
    <numFmt numFmtId="173" formatCode="_-[$$-1409]* #,##0_-;\-[$$-1409]* #,##0_-;_-[$$-1409]* &quot;-&quot;??_-;_-@_-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8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</fonts>
  <fills count="38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933FF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9966FF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39975"/>
        <bgColor indexed="64"/>
      </patternFill>
    </fill>
    <fill>
      <patternFill patternType="solid">
        <fgColor rgb="FFF907FF"/>
        <bgColor indexed="64"/>
      </patternFill>
    </fill>
    <fill>
      <patternFill patternType="solid">
        <fgColor rgb="FFFED9FF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EAAAA"/>
        <bgColor rgb="FF000000"/>
      </patternFill>
    </fill>
    <fill>
      <patternFill patternType="solid">
        <fgColor rgb="FFFFC000"/>
        <bgColor rgb="FF000000"/>
      </patternFill>
    </fill>
    <fill>
      <patternFill patternType="solid">
        <fgColor rgb="FFE7E6E6"/>
        <bgColor rgb="FF000000"/>
      </patternFill>
    </fill>
    <fill>
      <patternFill patternType="solid">
        <fgColor rgb="FFFFFF00"/>
        <bgColor rgb="FF000000"/>
      </patternFill>
    </fill>
    <fill>
      <patternFill patternType="solid">
        <fgColor rgb="FF92D050"/>
        <bgColor rgb="FF000000"/>
      </patternFill>
    </fill>
    <fill>
      <patternFill patternType="solid">
        <fgColor rgb="FF9966FF"/>
        <bgColor rgb="FF000000"/>
      </patternFill>
    </fill>
    <fill>
      <patternFill patternType="solid">
        <fgColor rgb="FFB4C6E7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rgb="FFF39975"/>
        <bgColor rgb="FF000000"/>
      </patternFill>
    </fill>
    <fill>
      <patternFill patternType="solid">
        <fgColor rgb="FFF907FF"/>
        <bgColor rgb="FF000000"/>
      </patternFill>
    </fill>
    <fill>
      <patternFill patternType="solid">
        <fgColor rgb="FFFED9FF"/>
        <bgColor rgb="FF000000"/>
      </patternFill>
    </fill>
    <fill>
      <patternFill patternType="solid">
        <fgColor rgb="FFA5A5A5"/>
        <bgColor rgb="FF000000"/>
      </patternFill>
    </fill>
    <fill>
      <patternFill patternType="solid">
        <fgColor rgb="FF00FF00"/>
        <bgColor rgb="FF000000"/>
      </patternFill>
    </fill>
    <fill>
      <patternFill patternType="solid">
        <fgColor rgb="FF00B0F0"/>
        <bgColor rgb="FF000000"/>
      </patternFill>
    </fill>
  </fills>
  <borders count="4">
    <border>
      <left/>
      <right/>
      <top/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/>
      <bottom style="thin">
        <color theme="4" tint="0.39997558519241921"/>
      </bottom>
      <diagonal/>
    </border>
  </borders>
  <cellStyleXfs count="3">
    <xf numFmtId="0" fontId="0" fillId="0" borderId="0"/>
    <xf numFmtId="166" fontId="1" fillId="0" borderId="0" applyFont="0" applyFill="0" applyBorder="0" applyAlignment="0" applyProtection="0"/>
    <xf numFmtId="165" fontId="1" fillId="0" borderId="0" applyFont="0" applyFill="0" applyBorder="0" applyAlignment="0" applyProtection="0"/>
  </cellStyleXfs>
  <cellXfs count="200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8" borderId="0" xfId="0" applyFill="1"/>
    <xf numFmtId="0" fontId="0" fillId="9" borderId="0" xfId="0" applyFill="1"/>
    <xf numFmtId="0" fontId="0" fillId="10" borderId="0" xfId="0" applyFill="1"/>
    <xf numFmtId="0" fontId="0" fillId="11" borderId="0" xfId="0" applyFill="1"/>
    <xf numFmtId="0" fontId="0" fillId="12" borderId="0" xfId="0" applyFill="1"/>
    <xf numFmtId="0" fontId="0" fillId="13" borderId="0" xfId="0" applyFill="1"/>
    <xf numFmtId="0" fontId="0" fillId="14" borderId="0" xfId="0" applyFill="1"/>
    <xf numFmtId="166" fontId="0" fillId="9" borderId="0" xfId="1" applyFont="1" applyFill="1"/>
    <xf numFmtId="166" fontId="0" fillId="0" borderId="0" xfId="1" applyFont="1"/>
    <xf numFmtId="166" fontId="0" fillId="10" borderId="0" xfId="1" applyFont="1" applyFill="1"/>
    <xf numFmtId="166" fontId="0" fillId="11" borderId="0" xfId="1" applyFont="1" applyFill="1"/>
    <xf numFmtId="166" fontId="0" fillId="12" borderId="0" xfId="1" applyFont="1" applyFill="1"/>
    <xf numFmtId="166" fontId="0" fillId="13" borderId="0" xfId="1" applyFont="1" applyFill="1"/>
    <xf numFmtId="166" fontId="0" fillId="14" borderId="0" xfId="1" applyFont="1" applyFill="1"/>
    <xf numFmtId="166" fontId="0" fillId="2" borderId="0" xfId="1" applyFont="1" applyFill="1"/>
    <xf numFmtId="166" fontId="0" fillId="3" borderId="0" xfId="1" applyFont="1" applyFill="1"/>
    <xf numFmtId="166" fontId="0" fillId="4" borderId="0" xfId="1" applyFont="1" applyFill="1"/>
    <xf numFmtId="166" fontId="0" fillId="5" borderId="0" xfId="1" applyFont="1" applyFill="1"/>
    <xf numFmtId="166" fontId="0" fillId="6" borderId="0" xfId="1" applyFont="1" applyFill="1"/>
    <xf numFmtId="166" fontId="0" fillId="7" borderId="0" xfId="1" applyFont="1" applyFill="1"/>
    <xf numFmtId="166" fontId="0" fillId="8" borderId="0" xfId="1" applyFont="1" applyFill="1"/>
    <xf numFmtId="0" fontId="2" fillId="2" borderId="0" xfId="0" applyFont="1" applyFill="1"/>
    <xf numFmtId="166" fontId="2" fillId="2" borderId="0" xfId="1" applyFont="1" applyFill="1"/>
    <xf numFmtId="166" fontId="2" fillId="2" borderId="1" xfId="1" applyFont="1" applyFill="1" applyBorder="1"/>
    <xf numFmtId="166" fontId="0" fillId="0" borderId="2" xfId="1" applyFont="1" applyBorder="1"/>
    <xf numFmtId="15" fontId="0" fillId="15" borderId="0" xfId="1" applyNumberFormat="1" applyFont="1" applyFill="1"/>
    <xf numFmtId="0" fontId="2" fillId="16" borderId="0" xfId="0" applyFont="1" applyFill="1"/>
    <xf numFmtId="15" fontId="0" fillId="4" borderId="0" xfId="0" applyNumberFormat="1" applyFill="1" applyAlignment="1">
      <alignment horizontal="right"/>
    </xf>
    <xf numFmtId="0" fontId="0" fillId="0" borderId="0" xfId="0" applyAlignment="1">
      <alignment horizontal="right"/>
    </xf>
    <xf numFmtId="0" fontId="2" fillId="17" borderId="0" xfId="0" applyFont="1" applyFill="1"/>
    <xf numFmtId="0" fontId="2" fillId="17" borderId="0" xfId="0" applyFont="1" applyFill="1" applyAlignment="1">
      <alignment horizontal="right"/>
    </xf>
    <xf numFmtId="0" fontId="2" fillId="0" borderId="0" xfId="0" applyFont="1"/>
    <xf numFmtId="0" fontId="0" fillId="17" borderId="0" xfId="0" applyFill="1"/>
    <xf numFmtId="166" fontId="0" fillId="17" borderId="0" xfId="1" applyFont="1" applyFill="1" applyAlignment="1">
      <alignment horizontal="right"/>
    </xf>
    <xf numFmtId="0" fontId="0" fillId="17" borderId="0" xfId="0" applyFill="1" applyAlignment="1">
      <alignment horizontal="right"/>
    </xf>
    <xf numFmtId="166" fontId="2" fillId="0" borderId="0" xfId="1" applyFont="1"/>
    <xf numFmtId="14" fontId="0" fillId="0" borderId="0" xfId="0" applyNumberFormat="1"/>
    <xf numFmtId="16" fontId="0" fillId="0" borderId="0" xfId="0" applyNumberFormat="1"/>
    <xf numFmtId="165" fontId="2" fillId="17" borderId="1" xfId="2" applyFont="1" applyFill="1" applyBorder="1" applyAlignment="1">
      <alignment horizontal="right"/>
    </xf>
    <xf numFmtId="0" fontId="2" fillId="17" borderId="1" xfId="0" applyFont="1" applyFill="1" applyBorder="1" applyAlignment="1">
      <alignment horizontal="right"/>
    </xf>
    <xf numFmtId="0" fontId="0" fillId="3" borderId="0" xfId="0" applyFill="1" applyAlignment="1">
      <alignment horizontal="right"/>
    </xf>
    <xf numFmtId="4" fontId="0" fillId="3" borderId="0" xfId="0" applyNumberFormat="1" applyFill="1" applyAlignment="1">
      <alignment horizontal="right"/>
    </xf>
    <xf numFmtId="0" fontId="0" fillId="18" borderId="0" xfId="0" applyFill="1"/>
    <xf numFmtId="166" fontId="0" fillId="18" borderId="0" xfId="1" applyFont="1" applyFill="1"/>
    <xf numFmtId="4" fontId="0" fillId="0" borderId="0" xfId="0" applyNumberFormat="1" applyAlignment="1">
      <alignment horizontal="right"/>
    </xf>
    <xf numFmtId="0" fontId="0" fillId="4" borderId="0" xfId="0" applyFill="1" applyAlignment="1">
      <alignment horizontal="right"/>
    </xf>
    <xf numFmtId="4" fontId="0" fillId="4" borderId="0" xfId="0" applyNumberFormat="1" applyFill="1" applyAlignment="1">
      <alignment horizontal="right"/>
    </xf>
    <xf numFmtId="166" fontId="0" fillId="0" borderId="0" xfId="0" applyNumberFormat="1"/>
    <xf numFmtId="4" fontId="3" fillId="0" borderId="2" xfId="0" applyNumberFormat="1" applyFont="1" applyBorder="1" applyAlignment="1">
      <alignment horizontal="right"/>
    </xf>
    <xf numFmtId="0" fontId="0" fillId="19" borderId="0" xfId="0" applyFill="1"/>
    <xf numFmtId="166" fontId="0" fillId="19" borderId="0" xfId="1" applyFont="1" applyFill="1"/>
    <xf numFmtId="4" fontId="3" fillId="0" borderId="0" xfId="0" applyNumberFormat="1" applyFont="1" applyAlignment="1">
      <alignment horizontal="right"/>
    </xf>
    <xf numFmtId="0" fontId="0" fillId="20" borderId="0" xfId="0" applyFill="1"/>
    <xf numFmtId="0" fontId="0" fillId="20" borderId="0" xfId="0" applyFill="1" applyAlignment="1">
      <alignment horizontal="right"/>
    </xf>
    <xf numFmtId="4" fontId="0" fillId="20" borderId="0" xfId="0" applyNumberFormat="1" applyFill="1" applyAlignment="1">
      <alignment horizontal="right"/>
    </xf>
    <xf numFmtId="0" fontId="0" fillId="21" borderId="0" xfId="0" applyFill="1"/>
    <xf numFmtId="166" fontId="0" fillId="21" borderId="0" xfId="1" applyFont="1" applyFill="1"/>
    <xf numFmtId="0" fontId="0" fillId="22" borderId="0" xfId="0" applyFill="1"/>
    <xf numFmtId="0" fontId="0" fillId="22" borderId="0" xfId="0" applyFill="1" applyAlignment="1">
      <alignment horizontal="right"/>
    </xf>
    <xf numFmtId="4" fontId="0" fillId="22" borderId="0" xfId="0" applyNumberFormat="1" applyFill="1" applyAlignment="1">
      <alignment horizontal="right"/>
    </xf>
    <xf numFmtId="0" fontId="0" fillId="23" borderId="0" xfId="0" applyFill="1"/>
    <xf numFmtId="166" fontId="0" fillId="23" borderId="0" xfId="1" applyFont="1" applyFill="1"/>
    <xf numFmtId="0" fontId="0" fillId="7" borderId="0" xfId="0" applyFill="1" applyAlignment="1">
      <alignment horizontal="right"/>
    </xf>
    <xf numFmtId="167" fontId="0" fillId="7" borderId="0" xfId="1" applyNumberFormat="1" applyFont="1" applyFill="1" applyAlignment="1">
      <alignment horizontal="right"/>
    </xf>
    <xf numFmtId="0" fontId="0" fillId="8" borderId="0" xfId="0" applyFill="1" applyAlignment="1">
      <alignment horizontal="right"/>
    </xf>
    <xf numFmtId="168" fontId="0" fillId="8" borderId="0" xfId="0" applyNumberFormat="1" applyFill="1" applyAlignment="1">
      <alignment horizontal="right"/>
    </xf>
    <xf numFmtId="169" fontId="2" fillId="17" borderId="1" xfId="2" applyNumberFormat="1" applyFont="1" applyFill="1" applyBorder="1" applyAlignment="1">
      <alignment horizontal="right"/>
    </xf>
    <xf numFmtId="4" fontId="0" fillId="0" borderId="0" xfId="0" applyNumberFormat="1"/>
    <xf numFmtId="166" fontId="0" fillId="3" borderId="0" xfId="1" applyFont="1" applyFill="1" applyAlignment="1">
      <alignment horizontal="right"/>
    </xf>
    <xf numFmtId="170" fontId="0" fillId="0" borderId="0" xfId="1" applyNumberFormat="1" applyFont="1" applyAlignment="1">
      <alignment horizontal="right"/>
    </xf>
    <xf numFmtId="170" fontId="0" fillId="3" borderId="0" xfId="1" applyNumberFormat="1" applyFont="1" applyFill="1" applyAlignment="1">
      <alignment horizontal="right"/>
    </xf>
    <xf numFmtId="170" fontId="0" fillId="4" borderId="0" xfId="1" applyNumberFormat="1" applyFont="1" applyFill="1" applyAlignment="1">
      <alignment horizontal="right"/>
    </xf>
    <xf numFmtId="170" fontId="0" fillId="20" borderId="0" xfId="1" applyNumberFormat="1" applyFont="1" applyFill="1" applyAlignment="1">
      <alignment horizontal="right"/>
    </xf>
    <xf numFmtId="170" fontId="0" fillId="22" borderId="0" xfId="1" applyNumberFormat="1" applyFont="1" applyFill="1" applyAlignment="1">
      <alignment horizontal="right"/>
    </xf>
    <xf numFmtId="170" fontId="0" fillId="7" borderId="0" xfId="1" applyNumberFormat="1" applyFont="1" applyFill="1" applyAlignment="1">
      <alignment horizontal="right"/>
    </xf>
    <xf numFmtId="170" fontId="0" fillId="8" borderId="0" xfId="1" applyNumberFormat="1" applyFont="1" applyFill="1" applyAlignment="1">
      <alignment horizontal="right"/>
    </xf>
    <xf numFmtId="170" fontId="0" fillId="0" borderId="0" xfId="1" applyNumberFormat="1" applyFont="1"/>
    <xf numFmtId="171" fontId="0" fillId="17" borderId="0" xfId="1" applyNumberFormat="1" applyFont="1" applyFill="1" applyAlignment="1">
      <alignment horizontal="right"/>
    </xf>
    <xf numFmtId="171" fontId="2" fillId="17" borderId="1" xfId="1" applyNumberFormat="1" applyFont="1" applyFill="1" applyBorder="1" applyAlignment="1">
      <alignment horizontal="right"/>
    </xf>
    <xf numFmtId="2" fontId="0" fillId="4" borderId="0" xfId="1" applyNumberFormat="1" applyFont="1" applyFill="1" applyAlignment="1">
      <alignment horizontal="right"/>
    </xf>
    <xf numFmtId="2" fontId="0" fillId="0" borderId="0" xfId="1" applyNumberFormat="1" applyFont="1" applyAlignment="1">
      <alignment horizontal="right"/>
    </xf>
    <xf numFmtId="2" fontId="2" fillId="17" borderId="0" xfId="1" applyNumberFormat="1" applyFont="1" applyFill="1" applyAlignment="1">
      <alignment horizontal="right"/>
    </xf>
    <xf numFmtId="2" fontId="0" fillId="3" borderId="0" xfId="1" applyNumberFormat="1" applyFont="1" applyFill="1" applyAlignment="1">
      <alignment horizontal="right"/>
    </xf>
    <xf numFmtId="2" fontId="0" fillId="20" borderId="0" xfId="1" applyNumberFormat="1" applyFont="1" applyFill="1" applyAlignment="1">
      <alignment horizontal="right"/>
    </xf>
    <xf numFmtId="2" fontId="0" fillId="22" borderId="0" xfId="1" applyNumberFormat="1" applyFont="1" applyFill="1" applyAlignment="1">
      <alignment horizontal="right"/>
    </xf>
    <xf numFmtId="2" fontId="0" fillId="7" borderId="0" xfId="1" applyNumberFormat="1" applyFont="1" applyFill="1" applyAlignment="1">
      <alignment horizontal="right"/>
    </xf>
    <xf numFmtId="2" fontId="0" fillId="8" borderId="0" xfId="1" applyNumberFormat="1" applyFont="1" applyFill="1" applyAlignment="1">
      <alignment horizontal="right"/>
    </xf>
    <xf numFmtId="2" fontId="0" fillId="0" borderId="0" xfId="1" applyNumberFormat="1" applyFont="1"/>
    <xf numFmtId="2" fontId="3" fillId="0" borderId="2" xfId="1" applyNumberFormat="1" applyFont="1" applyBorder="1" applyAlignment="1">
      <alignment horizontal="right"/>
    </xf>
    <xf numFmtId="2" fontId="3" fillId="0" borderId="0" xfId="1" applyNumberFormat="1" applyFont="1" applyAlignment="1">
      <alignment horizontal="right"/>
    </xf>
    <xf numFmtId="165" fontId="0" fillId="17" borderId="0" xfId="2" applyFont="1" applyFill="1" applyAlignment="1">
      <alignment horizontal="right"/>
    </xf>
    <xf numFmtId="165" fontId="0" fillId="8" borderId="0" xfId="2" applyFont="1" applyFill="1" applyAlignment="1">
      <alignment horizontal="right"/>
    </xf>
    <xf numFmtId="1" fontId="0" fillId="17" borderId="0" xfId="1" applyNumberFormat="1" applyFont="1" applyFill="1" applyAlignment="1">
      <alignment horizontal="right"/>
    </xf>
    <xf numFmtId="1" fontId="2" fillId="17" borderId="1" xfId="1" applyNumberFormat="1" applyFont="1" applyFill="1" applyBorder="1" applyAlignment="1">
      <alignment horizontal="right"/>
    </xf>
    <xf numFmtId="14" fontId="0" fillId="4" borderId="0" xfId="1" quotePrefix="1" applyNumberFormat="1" applyFont="1" applyFill="1" applyAlignment="1">
      <alignment horizontal="right"/>
    </xf>
    <xf numFmtId="172" fontId="0" fillId="17" borderId="0" xfId="2" applyNumberFormat="1" applyFont="1" applyFill="1" applyAlignment="1">
      <alignment horizontal="right"/>
    </xf>
    <xf numFmtId="172" fontId="2" fillId="17" borderId="1" xfId="2" applyNumberFormat="1" applyFont="1" applyFill="1" applyBorder="1" applyAlignment="1">
      <alignment horizontal="right"/>
    </xf>
    <xf numFmtId="165" fontId="3" fillId="0" borderId="2" xfId="2" applyFont="1" applyBorder="1" applyAlignment="1">
      <alignment horizontal="right"/>
    </xf>
    <xf numFmtId="172" fontId="0" fillId="0" borderId="0" xfId="2" applyNumberFormat="1" applyFont="1" applyAlignment="1">
      <alignment horizontal="right"/>
    </xf>
    <xf numFmtId="172" fontId="2" fillId="17" borderId="0" xfId="2" applyNumberFormat="1" applyFont="1" applyFill="1" applyAlignment="1">
      <alignment horizontal="right"/>
    </xf>
    <xf numFmtId="172" fontId="0" fillId="3" borderId="0" xfId="2" applyNumberFormat="1" applyFont="1" applyFill="1" applyAlignment="1">
      <alignment horizontal="right"/>
    </xf>
    <xf numFmtId="172" fontId="3" fillId="0" borderId="2" xfId="2" applyNumberFormat="1" applyFont="1" applyBorder="1" applyAlignment="1">
      <alignment horizontal="right"/>
    </xf>
    <xf numFmtId="172" fontId="0" fillId="4" borderId="0" xfId="2" applyNumberFormat="1" applyFont="1" applyFill="1" applyAlignment="1">
      <alignment horizontal="right"/>
    </xf>
    <xf numFmtId="172" fontId="3" fillId="0" borderId="0" xfId="2" applyNumberFormat="1" applyFont="1" applyAlignment="1">
      <alignment horizontal="right"/>
    </xf>
    <xf numFmtId="172" fontId="0" fillId="20" borderId="0" xfId="2" applyNumberFormat="1" applyFont="1" applyFill="1" applyAlignment="1">
      <alignment horizontal="right"/>
    </xf>
    <xf numFmtId="172" fontId="0" fillId="22" borderId="0" xfId="2" applyNumberFormat="1" applyFont="1" applyFill="1" applyAlignment="1">
      <alignment horizontal="right"/>
    </xf>
    <xf numFmtId="172" fontId="0" fillId="7" borderId="0" xfId="2" applyNumberFormat="1" applyFont="1" applyFill="1" applyAlignment="1">
      <alignment horizontal="right"/>
    </xf>
    <xf numFmtId="172" fontId="0" fillId="8" borderId="0" xfId="2" applyNumberFormat="1" applyFont="1" applyFill="1" applyAlignment="1">
      <alignment horizontal="right"/>
    </xf>
    <xf numFmtId="172" fontId="0" fillId="0" borderId="0" xfId="2" applyNumberFormat="1" applyFont="1"/>
    <xf numFmtId="172" fontId="0" fillId="4" borderId="0" xfId="2" quotePrefix="1" applyNumberFormat="1" applyFont="1" applyFill="1" applyAlignment="1">
      <alignment horizontal="right"/>
    </xf>
    <xf numFmtId="167" fontId="0" fillId="7" borderId="0" xfId="2" applyNumberFormat="1" applyFont="1" applyFill="1" applyAlignment="1">
      <alignment horizontal="right"/>
    </xf>
    <xf numFmtId="167" fontId="0" fillId="18" borderId="0" xfId="1" applyNumberFormat="1" applyFont="1" applyFill="1"/>
    <xf numFmtId="167" fontId="0" fillId="23" borderId="0" xfId="1" applyNumberFormat="1" applyFont="1" applyFill="1"/>
    <xf numFmtId="167" fontId="0" fillId="14" borderId="0" xfId="1" applyNumberFormat="1" applyFont="1" applyFill="1"/>
    <xf numFmtId="167" fontId="0" fillId="3" borderId="0" xfId="1" applyNumberFormat="1" applyFont="1" applyFill="1" applyAlignment="1">
      <alignment horizontal="right"/>
    </xf>
    <xf numFmtId="167" fontId="3" fillId="0" borderId="2" xfId="1" applyNumberFormat="1" applyFont="1" applyBorder="1" applyAlignment="1">
      <alignment horizontal="right"/>
    </xf>
    <xf numFmtId="167" fontId="0" fillId="0" borderId="0" xfId="1" applyNumberFormat="1" applyFont="1" applyAlignment="1">
      <alignment horizontal="right"/>
    </xf>
    <xf numFmtId="167" fontId="0" fillId="4" borderId="0" xfId="1" applyNumberFormat="1" applyFont="1" applyFill="1" applyAlignment="1">
      <alignment horizontal="right"/>
    </xf>
    <xf numFmtId="167" fontId="3" fillId="0" borderId="0" xfId="1" applyNumberFormat="1" applyFont="1" applyAlignment="1">
      <alignment horizontal="right"/>
    </xf>
    <xf numFmtId="167" fontId="0" fillId="20" borderId="0" xfId="1" applyNumberFormat="1" applyFont="1" applyFill="1" applyAlignment="1">
      <alignment horizontal="right"/>
    </xf>
    <xf numFmtId="167" fontId="0" fillId="22" borderId="0" xfId="1" applyNumberFormat="1" applyFont="1" applyFill="1" applyAlignment="1">
      <alignment horizontal="right"/>
    </xf>
    <xf numFmtId="167" fontId="0" fillId="8" borderId="0" xfId="1" applyNumberFormat="1" applyFont="1" applyFill="1" applyAlignment="1">
      <alignment horizontal="right"/>
    </xf>
    <xf numFmtId="173" fontId="0" fillId="17" borderId="0" xfId="1" applyNumberFormat="1" applyFont="1" applyFill="1" applyAlignment="1">
      <alignment horizontal="right"/>
    </xf>
    <xf numFmtId="173" fontId="2" fillId="17" borderId="1" xfId="1" applyNumberFormat="1" applyFont="1" applyFill="1" applyBorder="1" applyAlignment="1">
      <alignment horizontal="right"/>
    </xf>
    <xf numFmtId="1" fontId="0" fillId="3" borderId="0" xfId="2" applyNumberFormat="1" applyFont="1" applyFill="1" applyAlignment="1">
      <alignment horizontal="right"/>
    </xf>
    <xf numFmtId="1" fontId="3" fillId="0" borderId="2" xfId="2" applyNumberFormat="1" applyFont="1" applyBorder="1" applyAlignment="1">
      <alignment horizontal="right"/>
    </xf>
    <xf numFmtId="1" fontId="0" fillId="0" borderId="0" xfId="2" applyNumberFormat="1" applyFont="1" applyAlignment="1">
      <alignment horizontal="right"/>
    </xf>
    <xf numFmtId="1" fontId="0" fillId="4" borderId="0" xfId="2" applyNumberFormat="1" applyFont="1" applyFill="1" applyAlignment="1">
      <alignment horizontal="right"/>
    </xf>
    <xf numFmtId="1" fontId="3" fillId="0" borderId="0" xfId="2" applyNumberFormat="1" applyFont="1" applyAlignment="1">
      <alignment horizontal="right"/>
    </xf>
    <xf numFmtId="1" fontId="0" fillId="20" borderId="0" xfId="2" applyNumberFormat="1" applyFont="1" applyFill="1" applyAlignment="1">
      <alignment horizontal="right"/>
    </xf>
    <xf numFmtId="1" fontId="0" fillId="22" borderId="0" xfId="2" applyNumberFormat="1" applyFont="1" applyFill="1" applyAlignment="1">
      <alignment horizontal="right"/>
    </xf>
    <xf numFmtId="1" fontId="0" fillId="7" borderId="0" xfId="2" applyNumberFormat="1" applyFont="1" applyFill="1" applyAlignment="1">
      <alignment horizontal="right"/>
    </xf>
    <xf numFmtId="1" fontId="0" fillId="8" borderId="0" xfId="2" applyNumberFormat="1" applyFont="1" applyFill="1" applyAlignment="1">
      <alignment horizontal="right"/>
    </xf>
    <xf numFmtId="167" fontId="0" fillId="0" borderId="0" xfId="1" applyNumberFormat="1" applyFont="1"/>
    <xf numFmtId="167" fontId="0" fillId="10" borderId="0" xfId="1" applyNumberFormat="1" applyFont="1" applyFill="1"/>
    <xf numFmtId="167" fontId="0" fillId="19" borderId="0" xfId="1" applyNumberFormat="1" applyFont="1" applyFill="1"/>
    <xf numFmtId="167" fontId="0" fillId="21" borderId="0" xfId="1" applyNumberFormat="1" applyFont="1" applyFill="1"/>
    <xf numFmtId="0" fontId="5" fillId="24" borderId="0" xfId="0" applyFont="1" applyFill="1"/>
    <xf numFmtId="15" fontId="6" fillId="25" borderId="0" xfId="0" applyNumberFormat="1" applyFont="1" applyFill="1" applyAlignment="1">
      <alignment horizontal="right"/>
    </xf>
    <xf numFmtId="0" fontId="6" fillId="0" borderId="0" xfId="0" applyFont="1"/>
    <xf numFmtId="0" fontId="6" fillId="0" borderId="0" xfId="0" applyFont="1" applyAlignment="1">
      <alignment horizontal="right"/>
    </xf>
    <xf numFmtId="0" fontId="5" fillId="26" borderId="0" xfId="0" applyFont="1" applyFill="1"/>
    <xf numFmtId="0" fontId="5" fillId="26" borderId="0" xfId="0" applyFont="1" applyFill="1" applyAlignment="1">
      <alignment horizontal="right"/>
    </xf>
    <xf numFmtId="0" fontId="5" fillId="0" borderId="0" xfId="0" applyFont="1"/>
    <xf numFmtId="4" fontId="6" fillId="0" borderId="0" xfId="0" applyNumberFormat="1" applyFont="1"/>
    <xf numFmtId="0" fontId="6" fillId="26" borderId="0" xfId="0" applyFont="1" applyFill="1"/>
    <xf numFmtId="164" fontId="6" fillId="26" borderId="0" xfId="0" applyNumberFormat="1" applyFont="1" applyFill="1" applyAlignment="1">
      <alignment horizontal="right"/>
    </xf>
    <xf numFmtId="0" fontId="6" fillId="26" borderId="0" xfId="0" applyFont="1" applyFill="1" applyAlignment="1">
      <alignment horizontal="right"/>
    </xf>
    <xf numFmtId="4" fontId="5" fillId="0" borderId="0" xfId="0" applyNumberFormat="1" applyFont="1"/>
    <xf numFmtId="0" fontId="6" fillId="27" borderId="0" xfId="0" applyFont="1" applyFill="1"/>
    <xf numFmtId="164" fontId="5" fillId="26" borderId="1" xfId="0" applyNumberFormat="1" applyFont="1" applyFill="1" applyBorder="1" applyAlignment="1">
      <alignment horizontal="right"/>
    </xf>
    <xf numFmtId="0" fontId="5" fillId="26" borderId="1" xfId="0" applyFont="1" applyFill="1" applyBorder="1" applyAlignment="1">
      <alignment horizontal="right"/>
    </xf>
    <xf numFmtId="0" fontId="6" fillId="28" borderId="0" xfId="0" applyFont="1" applyFill="1"/>
    <xf numFmtId="0" fontId="6" fillId="28" borderId="0" xfId="0" applyFont="1" applyFill="1" applyAlignment="1">
      <alignment horizontal="right"/>
    </xf>
    <xf numFmtId="0" fontId="6" fillId="29" borderId="0" xfId="0" applyFont="1" applyFill="1"/>
    <xf numFmtId="3" fontId="6" fillId="29" borderId="0" xfId="0" applyNumberFormat="1" applyFont="1" applyFill="1"/>
    <xf numFmtId="0" fontId="3" fillId="0" borderId="2" xfId="0" applyFont="1" applyBorder="1" applyAlignment="1">
      <alignment horizontal="right"/>
    </xf>
    <xf numFmtId="0" fontId="6" fillId="30" borderId="0" xfId="0" applyFont="1" applyFill="1"/>
    <xf numFmtId="0" fontId="6" fillId="25" borderId="0" xfId="0" applyFont="1" applyFill="1"/>
    <xf numFmtId="0" fontId="6" fillId="25" borderId="0" xfId="0" applyFont="1" applyFill="1" applyAlignment="1">
      <alignment horizontal="right"/>
    </xf>
    <xf numFmtId="0" fontId="6" fillId="31" borderId="0" xfId="0" applyFont="1" applyFill="1"/>
    <xf numFmtId="0" fontId="3" fillId="0" borderId="0" xfId="0" applyFont="1" applyAlignment="1">
      <alignment horizontal="right"/>
    </xf>
    <xf numFmtId="0" fontId="6" fillId="32" borderId="0" xfId="0" applyFont="1" applyFill="1"/>
    <xf numFmtId="0" fontId="6" fillId="32" borderId="0" xfId="0" applyFont="1" applyFill="1" applyAlignment="1">
      <alignment horizontal="right"/>
    </xf>
    <xf numFmtId="0" fontId="6" fillId="33" borderId="0" xfId="0" applyFont="1" applyFill="1"/>
    <xf numFmtId="0" fontId="6" fillId="34" borderId="0" xfId="0" applyFont="1" applyFill="1"/>
    <xf numFmtId="0" fontId="6" fillId="34" borderId="0" xfId="0" applyFont="1" applyFill="1" applyAlignment="1">
      <alignment horizontal="right"/>
    </xf>
    <xf numFmtId="0" fontId="6" fillId="35" borderId="0" xfId="0" applyFont="1" applyFill="1"/>
    <xf numFmtId="3" fontId="6" fillId="35" borderId="0" xfId="0" applyNumberFormat="1" applyFont="1" applyFill="1"/>
    <xf numFmtId="0" fontId="6" fillId="36" borderId="0" xfId="0" applyFont="1" applyFill="1"/>
    <xf numFmtId="0" fontId="6" fillId="27" borderId="0" xfId="0" applyFont="1" applyFill="1" applyAlignment="1">
      <alignment horizontal="right"/>
    </xf>
    <xf numFmtId="3" fontId="6" fillId="36" borderId="0" xfId="0" applyNumberFormat="1" applyFont="1" applyFill="1"/>
    <xf numFmtId="0" fontId="6" fillId="37" borderId="0" xfId="0" applyFont="1" applyFill="1"/>
    <xf numFmtId="0" fontId="6" fillId="37" borderId="0" xfId="0" applyFont="1" applyFill="1" applyAlignment="1">
      <alignment horizontal="right"/>
    </xf>
    <xf numFmtId="172" fontId="6" fillId="26" borderId="0" xfId="2" applyNumberFormat="1" applyFont="1" applyFill="1" applyAlignment="1">
      <alignment horizontal="right"/>
    </xf>
    <xf numFmtId="3" fontId="6" fillId="25" borderId="0" xfId="0" applyNumberFormat="1" applyFont="1" applyFill="1" applyAlignment="1">
      <alignment horizontal="right"/>
    </xf>
    <xf numFmtId="3" fontId="6" fillId="32" borderId="0" xfId="0" applyNumberFormat="1" applyFont="1" applyFill="1" applyAlignment="1">
      <alignment horizontal="right"/>
    </xf>
    <xf numFmtId="3" fontId="6" fillId="34" borderId="0" xfId="0" applyNumberFormat="1" applyFont="1" applyFill="1" applyAlignment="1">
      <alignment horizontal="right"/>
    </xf>
    <xf numFmtId="3" fontId="6" fillId="37" borderId="0" xfId="0" applyNumberFormat="1" applyFont="1" applyFill="1" applyAlignment="1">
      <alignment horizontal="right"/>
    </xf>
    <xf numFmtId="167" fontId="0" fillId="4" borderId="0" xfId="1" applyNumberFormat="1" applyFont="1" applyFill="1" applyAlignment="1"/>
    <xf numFmtId="3" fontId="3" fillId="0" borderId="2" xfId="0" applyNumberFormat="1" applyFont="1" applyBorder="1" applyAlignment="1">
      <alignment horizontal="right"/>
    </xf>
    <xf numFmtId="1" fontId="6" fillId="30" borderId="0" xfId="0" applyNumberFormat="1" applyFont="1" applyFill="1"/>
    <xf numFmtId="2" fontId="0" fillId="0" borderId="0" xfId="0" applyNumberFormat="1"/>
    <xf numFmtId="0" fontId="2" fillId="0" borderId="3" xfId="0" applyFont="1" applyBorder="1"/>
    <xf numFmtId="167" fontId="0" fillId="17" borderId="0" xfId="1" applyNumberFormat="1" applyFont="1" applyFill="1" applyAlignment="1">
      <alignment horizontal="right"/>
    </xf>
    <xf numFmtId="167" fontId="2" fillId="17" borderId="1" xfId="1" applyNumberFormat="1" applyFont="1" applyFill="1" applyBorder="1" applyAlignment="1">
      <alignment horizontal="right"/>
    </xf>
    <xf numFmtId="165" fontId="6" fillId="26" borderId="0" xfId="2" applyFont="1" applyFill="1" applyAlignment="1">
      <alignment horizontal="right"/>
    </xf>
    <xf numFmtId="3" fontId="6" fillId="27" borderId="0" xfId="0" applyNumberFormat="1" applyFont="1" applyFill="1" applyAlignment="1">
      <alignment horizontal="right"/>
    </xf>
    <xf numFmtId="3" fontId="6" fillId="0" borderId="0" xfId="0" applyNumberFormat="1" applyFont="1"/>
    <xf numFmtId="3" fontId="6" fillId="30" borderId="0" xfId="0" applyNumberFormat="1" applyFont="1" applyFill="1"/>
    <xf numFmtId="3" fontId="6" fillId="31" borderId="0" xfId="0" applyNumberFormat="1" applyFont="1" applyFill="1"/>
    <xf numFmtId="3" fontId="6" fillId="33" borderId="0" xfId="0" applyNumberFormat="1" applyFont="1" applyFill="1"/>
    <xf numFmtId="172" fontId="6" fillId="26" borderId="0" xfId="2" applyNumberFormat="1" applyFont="1" applyFill="1" applyBorder="1" applyAlignment="1">
      <alignment horizontal="right"/>
    </xf>
  </cellXfs>
  <cellStyles count="3">
    <cellStyle name="Comma" xfId="1" builtinId="3"/>
    <cellStyle name="Currency" xfId="2" builtinId="4"/>
    <cellStyle name="Normal" xfId="0" builtinId="0"/>
  </cellStyles>
  <dxfs count="0"/>
  <tableStyles count="0" defaultTableStyle="TableStyleMedium2" defaultPivotStyle="PivotStyleLight16"/>
  <colors>
    <mruColors>
      <color rgb="FF00FF00"/>
      <color rgb="FFFF00FF"/>
      <color rgb="FF9933FF"/>
      <color rgb="FFFFCCFF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sharedStrings" Target="sharedStrings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138906</xdr:colOff>
      <xdr:row>0</xdr:row>
      <xdr:rowOff>0</xdr:rowOff>
    </xdr:from>
    <xdr:to>
      <xdr:col>12</xdr:col>
      <xdr:colOff>1099790</xdr:colOff>
      <xdr:row>23</xdr:row>
      <xdr:rowOff>111865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7642C1-94C0-42CB-8F06-6944E7000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70078" y="0"/>
          <a:ext cx="6498828" cy="443507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40822</xdr:colOff>
      <xdr:row>0</xdr:row>
      <xdr:rowOff>0</xdr:rowOff>
    </xdr:from>
    <xdr:to>
      <xdr:col>13</xdr:col>
      <xdr:colOff>0</xdr:colOff>
      <xdr:row>23</xdr:row>
      <xdr:rowOff>122464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B1C3BA-2DD5-4BE1-8058-93AA03416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9672" y="0"/>
          <a:ext cx="6445703" cy="450396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95250</xdr:colOff>
      <xdr:row>0</xdr:row>
      <xdr:rowOff>0</xdr:rowOff>
    </xdr:from>
    <xdr:to>
      <xdr:col>13</xdr:col>
      <xdr:colOff>571499</xdr:colOff>
      <xdr:row>23</xdr:row>
      <xdr:rowOff>166687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B649CA-1446-457F-AC95-9AF45C4E8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31719" y="0"/>
          <a:ext cx="6941343" cy="454818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71438</xdr:colOff>
      <xdr:row>0</xdr:row>
      <xdr:rowOff>0</xdr:rowOff>
    </xdr:from>
    <xdr:to>
      <xdr:col>12</xdr:col>
      <xdr:colOff>559594</xdr:colOff>
      <xdr:row>24</xdr:row>
      <xdr:rowOff>11906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BCF8DB-A299-4DE2-A674-2653D1355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07907" y="0"/>
          <a:ext cx="6346031" cy="459581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83343</xdr:colOff>
      <xdr:row>0</xdr:row>
      <xdr:rowOff>1</xdr:rowOff>
    </xdr:from>
    <xdr:to>
      <xdr:col>12</xdr:col>
      <xdr:colOff>547687</xdr:colOff>
      <xdr:row>23</xdr:row>
      <xdr:rowOff>83345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304B20-EC8B-4B69-AD96-BE713E8C3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19812" y="1"/>
          <a:ext cx="6322219" cy="446484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68035</xdr:colOff>
      <xdr:row>0</xdr:row>
      <xdr:rowOff>0</xdr:rowOff>
    </xdr:from>
    <xdr:to>
      <xdr:col>12</xdr:col>
      <xdr:colOff>598714</xdr:colOff>
      <xdr:row>23</xdr:row>
      <xdr:rowOff>176893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9B9D25F-7F5E-41D5-9B20-C0FB31625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09606" y="0"/>
          <a:ext cx="6436179" cy="455839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0</xdr:row>
      <xdr:rowOff>0</xdr:rowOff>
    </xdr:from>
    <xdr:to>
      <xdr:col>13</xdr:col>
      <xdr:colOff>0</xdr:colOff>
      <xdr:row>23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45631C-25AF-4ECB-B356-51587B41F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83300" y="0"/>
          <a:ext cx="6451600" cy="45339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50800</xdr:colOff>
      <xdr:row>0</xdr:row>
      <xdr:rowOff>0</xdr:rowOff>
    </xdr:from>
    <xdr:to>
      <xdr:col>13</xdr:col>
      <xdr:colOff>0</xdr:colOff>
      <xdr:row>23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D2B247C-0611-4518-8C2E-B0239B72F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0" y="0"/>
          <a:ext cx="6438900" cy="45085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88900</xdr:colOff>
      <xdr:row>0</xdr:row>
      <xdr:rowOff>1</xdr:rowOff>
    </xdr:from>
    <xdr:to>
      <xdr:col>12</xdr:col>
      <xdr:colOff>584200</xdr:colOff>
      <xdr:row>23</xdr:row>
      <xdr:rowOff>152401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C1FCB3-EF7B-45A9-A113-560D50A76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34100" y="1"/>
          <a:ext cx="6375400" cy="45339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88900</xdr:colOff>
      <xdr:row>0</xdr:row>
      <xdr:rowOff>1</xdr:rowOff>
    </xdr:from>
    <xdr:to>
      <xdr:col>17</xdr:col>
      <xdr:colOff>584200</xdr:colOff>
      <xdr:row>23</xdr:row>
      <xdr:rowOff>152401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2208F6-2E34-4918-88E9-0731AA069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7750" y="1"/>
          <a:ext cx="6372225" cy="45339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101600</xdr:colOff>
      <xdr:row>0</xdr:row>
      <xdr:rowOff>12700</xdr:rowOff>
    </xdr:from>
    <xdr:to>
      <xdr:col>12</xdr:col>
      <xdr:colOff>546100</xdr:colOff>
      <xdr:row>23</xdr:row>
      <xdr:rowOff>152399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5063D4D-D270-4909-8FC4-BD5E4C7D0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46800" y="12700"/>
          <a:ext cx="6324600" cy="45211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171450</xdr:colOff>
      <xdr:row>0</xdr:row>
      <xdr:rowOff>9525</xdr:rowOff>
    </xdr:from>
    <xdr:to>
      <xdr:col>12</xdr:col>
      <xdr:colOff>342900</xdr:colOff>
      <xdr:row>24</xdr:row>
      <xdr:rowOff>28575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12F445-B56E-4DD6-8E40-BB8262197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2075" y="9525"/>
          <a:ext cx="5895975" cy="460057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0</xdr:row>
      <xdr:rowOff>0</xdr:rowOff>
    </xdr:from>
    <xdr:to>
      <xdr:col>12</xdr:col>
      <xdr:colOff>584200</xdr:colOff>
      <xdr:row>23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E6E209-384C-4431-95F5-50CE8A05FD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3300" y="0"/>
          <a:ext cx="6426200" cy="4483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50801</xdr:colOff>
      <xdr:row>0</xdr:row>
      <xdr:rowOff>12700</xdr:rowOff>
    </xdr:from>
    <xdr:to>
      <xdr:col>13</xdr:col>
      <xdr:colOff>1</xdr:colOff>
      <xdr:row>22</xdr:row>
      <xdr:rowOff>61791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1B79F1-355A-4487-89A3-239D66A85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1" y="12700"/>
          <a:ext cx="6438900" cy="4240091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38101</xdr:colOff>
      <xdr:row>0</xdr:row>
      <xdr:rowOff>0</xdr:rowOff>
    </xdr:from>
    <xdr:to>
      <xdr:col>13</xdr:col>
      <xdr:colOff>1</xdr:colOff>
      <xdr:row>22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F5BBD5-9DA9-4035-BA59-CCDE87CF6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83301" y="0"/>
          <a:ext cx="6451600" cy="43434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0</xdr:row>
      <xdr:rowOff>0</xdr:rowOff>
    </xdr:from>
    <xdr:to>
      <xdr:col>13</xdr:col>
      <xdr:colOff>0</xdr:colOff>
      <xdr:row>23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9D3468-A88D-40DA-B1EA-450F7054A2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67300" y="0"/>
          <a:ext cx="6057900" cy="455295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0</xdr:row>
      <xdr:rowOff>9526</xdr:rowOff>
    </xdr:from>
    <xdr:to>
      <xdr:col>12</xdr:col>
      <xdr:colOff>571500</xdr:colOff>
      <xdr:row>22</xdr:row>
      <xdr:rowOff>104776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DA2F2B0-2CAC-40FE-AB05-764361F5B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67300" y="9526"/>
          <a:ext cx="6019800" cy="428625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556517</xdr:colOff>
      <xdr:row>23</xdr:row>
      <xdr:rowOff>149832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B3444C3-6F9D-4FF1-8DEF-D23C0BA7E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0056" y="0"/>
          <a:ext cx="6046770" cy="4580562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38877</xdr:colOff>
      <xdr:row>0</xdr:row>
      <xdr:rowOff>0</xdr:rowOff>
    </xdr:from>
    <xdr:to>
      <xdr:col>12</xdr:col>
      <xdr:colOff>599491</xdr:colOff>
      <xdr:row>23</xdr:row>
      <xdr:rowOff>145790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6A23BB-FDD4-4D33-992C-0C40614A6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63800" y="0"/>
          <a:ext cx="6363089" cy="46167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</xdr:colOff>
      <xdr:row>0</xdr:row>
      <xdr:rowOff>0</xdr:rowOff>
    </xdr:from>
    <xdr:to>
      <xdr:col>12</xdr:col>
      <xdr:colOff>535782</xdr:colOff>
      <xdr:row>23</xdr:row>
      <xdr:rowOff>130969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36F706-D972-41E5-96D5-BE24F43F9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6345" y="0"/>
          <a:ext cx="6000750" cy="451246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523874</xdr:colOff>
      <xdr:row>23</xdr:row>
      <xdr:rowOff>83344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12E844-FBE5-44C8-B394-C1D2A87E3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6344" y="0"/>
          <a:ext cx="5988843" cy="446484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236766</xdr:colOff>
      <xdr:row>0</xdr:row>
      <xdr:rowOff>78923</xdr:rowOff>
    </xdr:from>
    <xdr:to>
      <xdr:col>18</xdr:col>
      <xdr:colOff>544287</xdr:colOff>
      <xdr:row>24</xdr:row>
      <xdr:rowOff>122464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54951F7-B00F-4243-9488-510AB2E9C5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78052" y="78923"/>
          <a:ext cx="7179128" cy="462914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149802</xdr:colOff>
      <xdr:row>0</xdr:row>
      <xdr:rowOff>0</xdr:rowOff>
    </xdr:from>
    <xdr:to>
      <xdr:col>12</xdr:col>
      <xdr:colOff>505114</xdr:colOff>
      <xdr:row>24</xdr:row>
      <xdr:rowOff>19339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BE8482-3433-4D4A-92AB-94F284AB3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7643" y="0"/>
          <a:ext cx="6055880" cy="4536498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547687</xdr:colOff>
      <xdr:row>23</xdr:row>
      <xdr:rowOff>23812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C386A7-7D49-46B8-A9DF-49574AE00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6344" y="0"/>
          <a:ext cx="6012656" cy="4405312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511968</xdr:colOff>
      <xdr:row>23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7947AB-B4AB-4E58-A9BB-6345B5EEA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6344" y="0"/>
          <a:ext cx="5976937" cy="452437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12</xdr:col>
      <xdr:colOff>571499</xdr:colOff>
      <xdr:row>23</xdr:row>
      <xdr:rowOff>83345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4C36DA8-7CF9-4DD7-8292-E94DAE9ED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6344" y="1"/>
          <a:ext cx="6036468" cy="4464844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547687</xdr:colOff>
      <xdr:row>23</xdr:row>
      <xdr:rowOff>119062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316615-5C85-490D-93D5-568092437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6344" y="0"/>
          <a:ext cx="6012656" cy="450056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535781</xdr:colOff>
      <xdr:row>23</xdr:row>
      <xdr:rowOff>166687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6AA7C0-381A-4D4A-8BCC-34FF2972E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6344" y="0"/>
          <a:ext cx="6000750" cy="4548187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13</xdr:col>
      <xdr:colOff>261938</xdr:colOff>
      <xdr:row>23</xdr:row>
      <xdr:rowOff>130969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6BDAC9-20BD-4823-9D2B-F7651E316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6344" y="0"/>
          <a:ext cx="6334125" cy="451246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0</xdr:row>
      <xdr:rowOff>0</xdr:rowOff>
    </xdr:from>
    <xdr:to>
      <xdr:col>16</xdr:col>
      <xdr:colOff>517071</xdr:colOff>
      <xdr:row>23</xdr:row>
      <xdr:rowOff>81643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1082BC-7478-4547-82BC-A62BC2C54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41286" y="0"/>
          <a:ext cx="5769428" cy="4463143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71438</xdr:colOff>
      <xdr:row>0</xdr:row>
      <xdr:rowOff>0</xdr:rowOff>
    </xdr:from>
    <xdr:to>
      <xdr:col>13</xdr:col>
      <xdr:colOff>190501</xdr:colOff>
      <xdr:row>22</xdr:row>
      <xdr:rowOff>166687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DB867D-5024-4F00-9F32-8314F9792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07782" y="0"/>
          <a:ext cx="6191250" cy="4357687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71437</xdr:colOff>
      <xdr:row>0</xdr:row>
      <xdr:rowOff>0</xdr:rowOff>
    </xdr:from>
    <xdr:to>
      <xdr:col>13</xdr:col>
      <xdr:colOff>261938</xdr:colOff>
      <xdr:row>23</xdr:row>
      <xdr:rowOff>107155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F8819-0D60-4213-B594-D62C51A84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07781" y="0"/>
          <a:ext cx="6262688" cy="448865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523874</xdr:colOff>
      <xdr:row>23</xdr:row>
      <xdr:rowOff>166687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AC6B82-2CBD-40F1-B842-0B1F271E2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6344" y="0"/>
          <a:ext cx="5988843" cy="454818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76201</xdr:colOff>
      <xdr:row>0</xdr:row>
      <xdr:rowOff>0</xdr:rowOff>
    </xdr:from>
    <xdr:to>
      <xdr:col>12</xdr:col>
      <xdr:colOff>581026</xdr:colOff>
      <xdr:row>23</xdr:row>
      <xdr:rowOff>171450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5F62F3-7AA2-44D0-AAC5-2C672A96D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29176" y="0"/>
          <a:ext cx="6248400" cy="455295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</xdr:colOff>
      <xdr:row>0</xdr:row>
      <xdr:rowOff>0</xdr:rowOff>
    </xdr:from>
    <xdr:to>
      <xdr:col>13</xdr:col>
      <xdr:colOff>1</xdr:colOff>
      <xdr:row>23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DC5676-2A81-431F-8AA9-CC1EC8E18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1" y="0"/>
          <a:ext cx="6096000" cy="43434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523875</xdr:colOff>
      <xdr:row>23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EC4267-48A7-4B0F-B474-CF7162645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010275" cy="433387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17</xdr:col>
      <xdr:colOff>544286</xdr:colOff>
      <xdr:row>24</xdr:row>
      <xdr:rowOff>21772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B2C440B-E6E1-4B0D-A49C-812D218C6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47714" y="0"/>
          <a:ext cx="8055429" cy="4474029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0</xdr:row>
      <xdr:rowOff>19050</xdr:rowOff>
    </xdr:from>
    <xdr:to>
      <xdr:col>13</xdr:col>
      <xdr:colOff>323850</xdr:colOff>
      <xdr:row>24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97F1B0-DDA7-4173-BA5C-FB64FB9CE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91125" y="19050"/>
          <a:ext cx="6410325" cy="43434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13</xdr:col>
      <xdr:colOff>581025</xdr:colOff>
      <xdr:row>23</xdr:row>
      <xdr:rowOff>176554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4898BF-3D26-43D1-A621-9155B9BF1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677025" cy="4338979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0</xdr:row>
      <xdr:rowOff>0</xdr:rowOff>
    </xdr:from>
    <xdr:to>
      <xdr:col>14</xdr:col>
      <xdr:colOff>2343</xdr:colOff>
      <xdr:row>23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BAE79A-01F9-472E-A800-3C2A06EC7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19700" y="0"/>
          <a:ext cx="6669843" cy="431482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</xdr:colOff>
      <xdr:row>0</xdr:row>
      <xdr:rowOff>0</xdr:rowOff>
    </xdr:from>
    <xdr:to>
      <xdr:col>13</xdr:col>
      <xdr:colOff>533401</xdr:colOff>
      <xdr:row>23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2D0CE7-8550-4055-8C74-5B8E729E3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1" y="0"/>
          <a:ext cx="6629400" cy="4295775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16</xdr:col>
      <xdr:colOff>9525</xdr:colOff>
      <xdr:row>23</xdr:row>
      <xdr:rowOff>161926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65B1609-CA17-4A47-B66B-EBE33D73F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1"/>
          <a:ext cx="7934325" cy="432435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10886</xdr:colOff>
      <xdr:row>0</xdr:row>
      <xdr:rowOff>0</xdr:rowOff>
    </xdr:from>
    <xdr:to>
      <xdr:col>15</xdr:col>
      <xdr:colOff>892629</xdr:colOff>
      <xdr:row>23</xdr:row>
      <xdr:rowOff>189856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013CF0-61CE-441B-83C8-5B745C885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58600" y="0"/>
          <a:ext cx="6749143" cy="444617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0</xdr:row>
      <xdr:rowOff>0</xdr:rowOff>
    </xdr:from>
    <xdr:to>
      <xdr:col>12</xdr:col>
      <xdr:colOff>542925</xdr:colOff>
      <xdr:row>23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A85AB4-F017-4E7B-9A6D-4CF61F49A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29225" y="0"/>
          <a:ext cx="5981700" cy="4343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152399</xdr:colOff>
      <xdr:row>0</xdr:row>
      <xdr:rowOff>0</xdr:rowOff>
    </xdr:from>
    <xdr:to>
      <xdr:col>13</xdr:col>
      <xdr:colOff>28575</xdr:colOff>
      <xdr:row>23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9B620B-7E27-4CB3-9712-7959D18CF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2049" y="0"/>
          <a:ext cx="6257926" cy="4562475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571500</xdr:colOff>
      <xdr:row>23</xdr:row>
      <xdr:rowOff>124475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CDFAAA0-A811-42F7-9EC1-79A1880DA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057900" cy="42869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0</xdr:row>
      <xdr:rowOff>0</xdr:rowOff>
    </xdr:from>
    <xdr:to>
      <xdr:col>14</xdr:col>
      <xdr:colOff>9525</xdr:colOff>
      <xdr:row>24</xdr:row>
      <xdr:rowOff>11357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A2FEE9-AF57-4B25-BE2B-D398C78A0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19700" y="0"/>
          <a:ext cx="6677025" cy="4364282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514350</xdr:colOff>
      <xdr:row>23</xdr:row>
      <xdr:rowOff>183268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AA3586-E408-431F-8C43-EF91D476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000750" cy="4345693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13</xdr:col>
      <xdr:colOff>180975</xdr:colOff>
      <xdr:row>24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D7C177-5A59-4C8E-93BB-44ED5B682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1"/>
          <a:ext cx="6276975" cy="4410074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1774370</xdr:colOff>
      <xdr:row>0</xdr:row>
      <xdr:rowOff>0</xdr:rowOff>
    </xdr:from>
    <xdr:to>
      <xdr:col>15</xdr:col>
      <xdr:colOff>805542</xdr:colOff>
      <xdr:row>23</xdr:row>
      <xdr:rowOff>162791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123763-F185-4F4F-83B5-B443F470B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47713" y="0"/>
          <a:ext cx="6672943" cy="441910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428625</xdr:colOff>
      <xdr:row>24</xdr:row>
      <xdr:rowOff>19050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9CB78D-A516-45DF-A350-264665611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5915025" cy="4371975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13</xdr:col>
      <xdr:colOff>451721</xdr:colOff>
      <xdr:row>23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C0D243-BC9D-4626-8E42-E5A308732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547721" cy="429577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13</xdr:col>
      <xdr:colOff>504825</xdr:colOff>
      <xdr:row>23</xdr:row>
      <xdr:rowOff>125153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128AB3-E25B-4350-86CA-C80FB5DAC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600825" cy="4287578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104775</xdr:colOff>
      <xdr:row>0</xdr:row>
      <xdr:rowOff>0</xdr:rowOff>
    </xdr:from>
    <xdr:to>
      <xdr:col>13</xdr:col>
      <xdr:colOff>238125</xdr:colOff>
      <xdr:row>23</xdr:row>
      <xdr:rowOff>145663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4BCF49-CF43-4574-9647-F0F18F5A8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86375" y="0"/>
          <a:ext cx="6229350" cy="43080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14</xdr:col>
      <xdr:colOff>2106</xdr:colOff>
      <xdr:row>23</xdr:row>
      <xdr:rowOff>171450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28C40F-CAF3-44DF-97C3-4429789A9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707706" cy="43338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152400</xdr:colOff>
      <xdr:row>0</xdr:row>
      <xdr:rowOff>1</xdr:rowOff>
    </xdr:from>
    <xdr:to>
      <xdr:col>12</xdr:col>
      <xdr:colOff>581025</xdr:colOff>
      <xdr:row>23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C33496-BE11-4C87-91A7-E74923CE0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14875" y="1"/>
          <a:ext cx="6210300" cy="4524374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13</xdr:col>
      <xdr:colOff>504825</xdr:colOff>
      <xdr:row>23</xdr:row>
      <xdr:rowOff>130794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6A194F-A584-49F6-9A7F-7366E24E6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600825" cy="4293219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152400</xdr:colOff>
      <xdr:row>0</xdr:row>
      <xdr:rowOff>0</xdr:rowOff>
    </xdr:from>
    <xdr:to>
      <xdr:col>12</xdr:col>
      <xdr:colOff>523875</xdr:colOff>
      <xdr:row>24</xdr:row>
      <xdr:rowOff>10740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3EFC6A-D591-4907-AF0B-C3F0A942F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0"/>
          <a:ext cx="5857875" cy="436366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</xdr:colOff>
      <xdr:row>0</xdr:row>
      <xdr:rowOff>0</xdr:rowOff>
    </xdr:from>
    <xdr:to>
      <xdr:col>12</xdr:col>
      <xdr:colOff>542925</xdr:colOff>
      <xdr:row>23</xdr:row>
      <xdr:rowOff>168075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3B3E68-9111-4A9E-B48A-11CF99807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1" y="0"/>
          <a:ext cx="6029324" cy="43305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15</xdr:col>
      <xdr:colOff>32657</xdr:colOff>
      <xdr:row>23</xdr:row>
      <xdr:rowOff>118362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E92B28-9AE4-4A4A-B516-C265D6453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47714" y="0"/>
          <a:ext cx="5900057" cy="4374676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0</xdr:row>
      <xdr:rowOff>0</xdr:rowOff>
    </xdr:from>
    <xdr:to>
      <xdr:col>14</xdr:col>
      <xdr:colOff>222885</xdr:colOff>
      <xdr:row>23</xdr:row>
      <xdr:rowOff>123825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98658F9-4944-4F2F-AEE5-0E11823FE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0"/>
          <a:ext cx="6880860" cy="428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13</xdr:col>
      <xdr:colOff>590550</xdr:colOff>
      <xdr:row>23</xdr:row>
      <xdr:rowOff>170242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8C1A95-034F-4F75-A351-19BAB3AA9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686550" cy="4332667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13</xdr:col>
      <xdr:colOff>133350</xdr:colOff>
      <xdr:row>23</xdr:row>
      <xdr:rowOff>16054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B469AD1-72DE-47B7-B23A-BF4CA0E58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1"/>
          <a:ext cx="6229350" cy="4178478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0</xdr:row>
      <xdr:rowOff>0</xdr:rowOff>
    </xdr:from>
    <xdr:to>
      <xdr:col>12</xdr:col>
      <xdr:colOff>590550</xdr:colOff>
      <xdr:row>23</xdr:row>
      <xdr:rowOff>161925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614F51-A82E-48AF-84D6-2211338B0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19700" y="0"/>
          <a:ext cx="6038850" cy="432435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1</xdr:rowOff>
    </xdr:from>
    <xdr:to>
      <xdr:col>15</xdr:col>
      <xdr:colOff>642257</xdr:colOff>
      <xdr:row>24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FB9271-C998-4C92-A269-61E54841E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47714" y="1"/>
          <a:ext cx="6509657" cy="4452256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28575</xdr:colOff>
      <xdr:row>0</xdr:row>
      <xdr:rowOff>0</xdr:rowOff>
    </xdr:from>
    <xdr:to>
      <xdr:col>13</xdr:col>
      <xdr:colOff>476250</xdr:colOff>
      <xdr:row>23</xdr:row>
      <xdr:rowOff>104264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2E8902-02C5-4DB8-BF2A-457CAD81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10175" y="0"/>
          <a:ext cx="6543675" cy="426668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0</xdr:row>
      <xdr:rowOff>9525</xdr:rowOff>
    </xdr:from>
    <xdr:to>
      <xdr:col>13</xdr:col>
      <xdr:colOff>28575</xdr:colOff>
      <xdr:row>23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F6BE67-61C2-4C2D-B181-7EA4326B3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2925" y="9525"/>
          <a:ext cx="6477000" cy="454342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123825</xdr:colOff>
      <xdr:row>23</xdr:row>
      <xdr:rowOff>7522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4B1DFA-556C-4C2D-B016-5B8A9E864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5610225" cy="4169947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0</xdr:row>
      <xdr:rowOff>0</xdr:rowOff>
    </xdr:from>
    <xdr:to>
      <xdr:col>14</xdr:col>
      <xdr:colOff>38100</xdr:colOff>
      <xdr:row>23</xdr:row>
      <xdr:rowOff>115802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D2AFA2-ADBB-4A0D-B69C-7360F6871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19700" y="0"/>
          <a:ext cx="6705600" cy="4278227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13</xdr:col>
      <xdr:colOff>352425</xdr:colOff>
      <xdr:row>24</xdr:row>
      <xdr:rowOff>17835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4C0C98F-AA3E-4350-B513-DF5781FA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1"/>
          <a:ext cx="6448425" cy="4370759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12</xdr:col>
      <xdr:colOff>342900</xdr:colOff>
      <xdr:row>23</xdr:row>
      <xdr:rowOff>151352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78AFBE-FA45-4ED3-BA9B-103DDA9AF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5829300" cy="4313777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</xdr:colOff>
      <xdr:row>0</xdr:row>
      <xdr:rowOff>0</xdr:rowOff>
    </xdr:from>
    <xdr:to>
      <xdr:col>15</xdr:col>
      <xdr:colOff>10887</xdr:colOff>
      <xdr:row>23</xdr:row>
      <xdr:rowOff>109318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122CF7-E4BF-4899-A44B-450DD5809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47715" y="0"/>
          <a:ext cx="5878286" cy="4365632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1276349</xdr:colOff>
      <xdr:row>0</xdr:row>
      <xdr:rowOff>0</xdr:rowOff>
    </xdr:from>
    <xdr:to>
      <xdr:col>12</xdr:col>
      <xdr:colOff>523875</xdr:colOff>
      <xdr:row>24</xdr:row>
      <xdr:rowOff>32966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665C525-EAB7-4F1F-8C0B-26FF6B889D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599" y="0"/>
          <a:ext cx="6010276" cy="4385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11</xdr:col>
      <xdr:colOff>571500</xdr:colOff>
      <xdr:row>23</xdr:row>
      <xdr:rowOff>137160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C094EB-B866-4164-B4D5-541295D333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3980" y="0"/>
          <a:ext cx="5448300" cy="434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65314</xdr:colOff>
      <xdr:row>0</xdr:row>
      <xdr:rowOff>0</xdr:rowOff>
    </xdr:from>
    <xdr:to>
      <xdr:col>16</xdr:col>
      <xdr:colOff>97972</xdr:colOff>
      <xdr:row>24</xdr:row>
      <xdr:rowOff>22391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F5253A-BD9C-4301-A7CA-28C92F3B7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13028" y="0"/>
          <a:ext cx="6879772" cy="4474648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14</xdr:col>
      <xdr:colOff>28575</xdr:colOff>
      <xdr:row>24</xdr:row>
      <xdr:rowOff>27026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BDDDEC-9758-47E0-A7B0-81CBAA792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0"/>
          <a:ext cx="6734175" cy="4379951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133350</xdr:colOff>
      <xdr:row>0</xdr:row>
      <xdr:rowOff>0</xdr:rowOff>
    </xdr:from>
    <xdr:to>
      <xdr:col>13</xdr:col>
      <xdr:colOff>19050</xdr:colOff>
      <xdr:row>23</xdr:row>
      <xdr:rowOff>125494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F53983-8F31-4463-A735-73130E15B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14950" y="0"/>
          <a:ext cx="5981700" cy="42879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97971</xdr:colOff>
      <xdr:row>0</xdr:row>
      <xdr:rowOff>0</xdr:rowOff>
    </xdr:from>
    <xdr:to>
      <xdr:col>13</xdr:col>
      <xdr:colOff>28574</xdr:colOff>
      <xdr:row>23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51ADF81-BE77-430C-BB29-BEBF1C14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39542" y="0"/>
          <a:ext cx="6448425" cy="457200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28575</xdr:colOff>
      <xdr:row>0</xdr:row>
      <xdr:rowOff>0</xdr:rowOff>
    </xdr:from>
    <xdr:to>
      <xdr:col>14</xdr:col>
      <xdr:colOff>9525</xdr:colOff>
      <xdr:row>23</xdr:row>
      <xdr:rowOff>153949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B7F85E-B520-4E47-A992-ADAE1175B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10175" y="0"/>
          <a:ext cx="6686550" cy="4316374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</xdr:colOff>
      <xdr:row>0</xdr:row>
      <xdr:rowOff>0</xdr:rowOff>
    </xdr:from>
    <xdr:to>
      <xdr:col>13</xdr:col>
      <xdr:colOff>561439</xdr:colOff>
      <xdr:row>23</xdr:row>
      <xdr:rowOff>161925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716B8E-30D2-4EA6-9239-C8874971C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1" y="0"/>
          <a:ext cx="6657438" cy="432435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14</xdr:col>
      <xdr:colOff>9525</xdr:colOff>
      <xdr:row>24</xdr:row>
      <xdr:rowOff>25556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5AF407-C87E-4ABA-B49E-FDBE412E4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1"/>
          <a:ext cx="6715125" cy="4378480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1</xdr:rowOff>
    </xdr:from>
    <xdr:to>
      <xdr:col>14</xdr:col>
      <xdr:colOff>9525</xdr:colOff>
      <xdr:row>24</xdr:row>
      <xdr:rowOff>33924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1A88CEC-6280-450E-96C7-A57749427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1"/>
          <a:ext cx="6715125" cy="438684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40822</xdr:colOff>
      <xdr:row>0</xdr:row>
      <xdr:rowOff>0</xdr:rowOff>
    </xdr:from>
    <xdr:to>
      <xdr:col>13</xdr:col>
      <xdr:colOff>0</xdr:colOff>
      <xdr:row>23</xdr:row>
      <xdr:rowOff>122464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1FC1D6-09C9-4527-9AFB-4AB38A797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82393" y="0"/>
          <a:ext cx="6477000" cy="450396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8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0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11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12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13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1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15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16.bin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18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6CEBD3-B5EA-4BD1-9990-B978190BBF5C}">
  <sheetPr codeName="Sheet1"/>
  <dimension ref="A1:J44"/>
  <sheetViews>
    <sheetView topLeftCell="A22" zoomScale="78" zoomScaleNormal="78" workbookViewId="0">
      <selection activeCell="C36" sqref="C36"/>
    </sheetView>
  </sheetViews>
  <sheetFormatPr defaultRowHeight="14.5" x14ac:dyDescent="0.35"/>
  <cols>
    <col min="1" max="1" width="36.453125" customWidth="1"/>
    <col min="2" max="2" width="36.36328125" style="15" customWidth="1"/>
    <col min="3" max="3" width="32" style="15" customWidth="1"/>
    <col min="9" max="9" width="7.36328125" customWidth="1"/>
    <col min="10" max="10" width="12.08984375" style="15" customWidth="1"/>
    <col min="13" max="13" width="18" customWidth="1"/>
  </cols>
  <sheetData>
    <row r="1" spans="1:3" x14ac:dyDescent="0.35">
      <c r="A1" s="1" t="s">
        <v>0</v>
      </c>
      <c r="B1" s="32">
        <v>45252</v>
      </c>
    </row>
    <row r="3" spans="1:3" x14ac:dyDescent="0.35">
      <c r="A3" s="28" t="s">
        <v>1</v>
      </c>
      <c r="B3" s="29" t="s">
        <v>2</v>
      </c>
      <c r="C3" s="29" t="s">
        <v>3</v>
      </c>
    </row>
    <row r="4" spans="1:3" x14ac:dyDescent="0.35">
      <c r="A4" s="1" t="s">
        <v>4</v>
      </c>
      <c r="B4" s="21">
        <v>154071.74</v>
      </c>
      <c r="C4" s="21">
        <v>47</v>
      </c>
    </row>
    <row r="5" spans="1:3" x14ac:dyDescent="0.35">
      <c r="A5" s="1" t="s">
        <v>5</v>
      </c>
      <c r="B5" s="21">
        <v>7416.4</v>
      </c>
      <c r="C5" s="21">
        <v>31</v>
      </c>
    </row>
    <row r="6" spans="1:3" x14ac:dyDescent="0.35">
      <c r="A6" s="1" t="s">
        <v>6</v>
      </c>
      <c r="B6" s="21">
        <v>10776.01</v>
      </c>
      <c r="C6" s="21">
        <v>49</v>
      </c>
    </row>
    <row r="7" spans="1:3" x14ac:dyDescent="0.35">
      <c r="A7" s="1" t="s">
        <v>7</v>
      </c>
      <c r="B7" s="21">
        <v>8027.69</v>
      </c>
      <c r="C7" s="21">
        <v>30</v>
      </c>
    </row>
    <row r="8" spans="1:3" x14ac:dyDescent="0.35">
      <c r="A8" s="1" t="s">
        <v>8</v>
      </c>
      <c r="B8" s="21">
        <v>9555.24</v>
      </c>
      <c r="C8" s="21">
        <v>19</v>
      </c>
    </row>
    <row r="9" spans="1:3" x14ac:dyDescent="0.35">
      <c r="A9" s="1" t="s">
        <v>9</v>
      </c>
      <c r="B9" s="21">
        <v>3133.3</v>
      </c>
      <c r="C9" s="21">
        <v>35</v>
      </c>
    </row>
    <row r="10" spans="1:3" x14ac:dyDescent="0.35">
      <c r="A10" s="1" t="s">
        <v>10</v>
      </c>
      <c r="B10" s="21">
        <v>5144.3599999999997</v>
      </c>
      <c r="C10" s="21">
        <v>35</v>
      </c>
    </row>
    <row r="11" spans="1:3" x14ac:dyDescent="0.35">
      <c r="A11" s="1" t="s">
        <v>11</v>
      </c>
      <c r="B11" s="21">
        <v>5287.73</v>
      </c>
      <c r="C11" s="21">
        <v>31</v>
      </c>
    </row>
    <row r="12" spans="1:3" x14ac:dyDescent="0.35">
      <c r="A12" s="1" t="s">
        <v>12</v>
      </c>
      <c r="B12" s="21">
        <v>4854.74</v>
      </c>
      <c r="C12" s="21">
        <v>12</v>
      </c>
    </row>
    <row r="13" spans="1:3" x14ac:dyDescent="0.35">
      <c r="A13" s="1" t="s">
        <v>13</v>
      </c>
      <c r="B13" s="21">
        <v>1193.18</v>
      </c>
      <c r="C13" s="21">
        <v>13</v>
      </c>
    </row>
    <row r="14" spans="1:3" x14ac:dyDescent="0.35">
      <c r="A14" s="1" t="s">
        <v>14</v>
      </c>
      <c r="B14" s="21">
        <v>3791.64</v>
      </c>
      <c r="C14" s="21">
        <v>21</v>
      </c>
    </row>
    <row r="15" spans="1:3" x14ac:dyDescent="0.35">
      <c r="A15" s="1" t="s">
        <v>15</v>
      </c>
      <c r="B15" s="21">
        <v>1290.7</v>
      </c>
      <c r="C15" s="21">
        <v>18</v>
      </c>
    </row>
    <row r="16" spans="1:3" x14ac:dyDescent="0.35">
      <c r="A16" s="1" t="s">
        <v>16</v>
      </c>
      <c r="B16" s="21">
        <v>15220.26</v>
      </c>
      <c r="C16" s="21">
        <v>64</v>
      </c>
    </row>
    <row r="17" spans="1:10" x14ac:dyDescent="0.35">
      <c r="A17" s="1" t="s">
        <v>17</v>
      </c>
      <c r="B17" s="21">
        <v>1813.01</v>
      </c>
      <c r="C17" s="21">
        <v>10</v>
      </c>
    </row>
    <row r="18" spans="1:10" x14ac:dyDescent="0.35">
      <c r="A18" s="1" t="s">
        <v>18</v>
      </c>
      <c r="B18" s="21">
        <v>9488.07</v>
      </c>
      <c r="C18" s="21">
        <v>10</v>
      </c>
    </row>
    <row r="19" spans="1:10" x14ac:dyDescent="0.35">
      <c r="A19" s="1" t="s">
        <v>19</v>
      </c>
      <c r="B19" s="21">
        <v>413.42</v>
      </c>
      <c r="C19" s="21">
        <v>6</v>
      </c>
    </row>
    <row r="20" spans="1:10" x14ac:dyDescent="0.35">
      <c r="A20" s="1" t="s">
        <v>20</v>
      </c>
      <c r="B20" s="21">
        <v>2541.2199999999998</v>
      </c>
      <c r="C20" s="21">
        <v>17</v>
      </c>
    </row>
    <row r="21" spans="1:10" x14ac:dyDescent="0.35">
      <c r="A21" s="1" t="s">
        <v>21</v>
      </c>
      <c r="B21" s="21">
        <v>2251.33</v>
      </c>
      <c r="C21" s="21">
        <v>20</v>
      </c>
    </row>
    <row r="22" spans="1:10" x14ac:dyDescent="0.35">
      <c r="A22" s="1" t="s">
        <v>22</v>
      </c>
      <c r="B22" s="21">
        <v>0</v>
      </c>
      <c r="C22" s="21">
        <v>0</v>
      </c>
    </row>
    <row r="23" spans="1:10" x14ac:dyDescent="0.35">
      <c r="A23" s="1" t="s">
        <v>23</v>
      </c>
      <c r="B23" s="21">
        <v>0</v>
      </c>
      <c r="C23" s="21">
        <v>0</v>
      </c>
    </row>
    <row r="24" spans="1:10" ht="15" thickBot="1" x14ac:dyDescent="0.4">
      <c r="A24" s="28" t="s">
        <v>24</v>
      </c>
      <c r="B24" s="30">
        <f>SUM(B4:B23)</f>
        <v>246270.04</v>
      </c>
      <c r="C24" s="30">
        <f>SUM(C4:C23)</f>
        <v>468</v>
      </c>
    </row>
    <row r="26" spans="1:10" x14ac:dyDescent="0.35">
      <c r="A26" s="2" t="s">
        <v>25</v>
      </c>
      <c r="B26" s="22"/>
      <c r="C26" s="22">
        <f>B24</f>
        <v>246270.04</v>
      </c>
      <c r="E26" s="8" t="s">
        <v>26</v>
      </c>
      <c r="F26" s="8"/>
      <c r="G26" s="8"/>
      <c r="H26" s="8"/>
      <c r="I26" s="8"/>
      <c r="J26" s="14">
        <v>1312.86</v>
      </c>
    </row>
    <row r="27" spans="1:10" x14ac:dyDescent="0.35">
      <c r="A27" s="2" t="s">
        <v>27</v>
      </c>
      <c r="B27" s="22"/>
      <c r="C27" s="22">
        <v>210000</v>
      </c>
      <c r="E27" s="8" t="s">
        <v>28</v>
      </c>
      <c r="F27" s="8"/>
      <c r="G27" s="8"/>
      <c r="H27" s="8"/>
      <c r="I27" s="8"/>
      <c r="J27" s="14">
        <v>33652.519999999997</v>
      </c>
    </row>
    <row r="28" spans="1:10" ht="15" thickBot="1" x14ac:dyDescent="0.4">
      <c r="C28" s="31">
        <f>C26-C27</f>
        <v>36270.040000000008</v>
      </c>
    </row>
    <row r="29" spans="1:10" ht="15" thickTop="1" x14ac:dyDescent="0.35">
      <c r="E29" s="9" t="s">
        <v>29</v>
      </c>
      <c r="F29" s="9"/>
      <c r="G29" s="9"/>
      <c r="H29" s="9"/>
      <c r="I29" s="9"/>
      <c r="J29" s="16"/>
    </row>
    <row r="30" spans="1:10" x14ac:dyDescent="0.35">
      <c r="A30" s="3" t="s">
        <v>30</v>
      </c>
      <c r="B30" s="23"/>
      <c r="C30" s="23">
        <v>3682983.13</v>
      </c>
      <c r="E30" s="9" t="s">
        <v>31</v>
      </c>
      <c r="F30" s="9"/>
      <c r="G30" s="9"/>
      <c r="H30" s="9"/>
      <c r="I30" s="9"/>
      <c r="J30" s="16">
        <v>6.58</v>
      </c>
    </row>
    <row r="31" spans="1:10" x14ac:dyDescent="0.35">
      <c r="A31" s="3" t="s">
        <v>32</v>
      </c>
      <c r="B31" s="23"/>
      <c r="C31" s="23">
        <v>3570000</v>
      </c>
    </row>
    <row r="32" spans="1:10" ht="15" thickBot="1" x14ac:dyDescent="0.4">
      <c r="C32" s="31">
        <f>C30-C31</f>
        <v>112983.12999999989</v>
      </c>
      <c r="E32" s="10" t="s">
        <v>33</v>
      </c>
      <c r="F32" s="10"/>
      <c r="G32" s="10"/>
      <c r="H32" s="10"/>
      <c r="I32" s="10"/>
      <c r="J32" s="17"/>
    </row>
    <row r="33" spans="1:10" ht="15" thickTop="1" x14ac:dyDescent="0.35">
      <c r="E33" s="10" t="s">
        <v>34</v>
      </c>
      <c r="F33" s="10"/>
      <c r="G33" s="10"/>
      <c r="H33" s="10"/>
      <c r="I33" s="10"/>
      <c r="J33" s="17"/>
    </row>
    <row r="34" spans="1:10" x14ac:dyDescent="0.35">
      <c r="A34" s="4" t="s">
        <v>35</v>
      </c>
      <c r="B34" s="24"/>
      <c r="C34" s="24">
        <v>268703.26</v>
      </c>
    </row>
    <row r="35" spans="1:10" x14ac:dyDescent="0.35">
      <c r="A35" s="4" t="s">
        <v>36</v>
      </c>
      <c r="B35" s="24"/>
      <c r="C35" s="24">
        <v>560000</v>
      </c>
      <c r="E35" s="11" t="s">
        <v>37</v>
      </c>
      <c r="F35" s="11"/>
      <c r="G35" s="11"/>
      <c r="H35" s="11"/>
      <c r="I35" s="11"/>
      <c r="J35" s="18"/>
    </row>
    <row r="36" spans="1:10" ht="15" thickBot="1" x14ac:dyDescent="0.4">
      <c r="C36" s="31">
        <f>C34-C35</f>
        <v>-291296.74</v>
      </c>
      <c r="E36" s="11" t="s">
        <v>38</v>
      </c>
      <c r="F36" s="11"/>
      <c r="G36" s="11"/>
      <c r="H36" s="11"/>
      <c r="I36" s="11"/>
      <c r="J36" s="18"/>
    </row>
    <row r="37" spans="1:10" ht="15" thickTop="1" x14ac:dyDescent="0.35"/>
    <row r="38" spans="1:10" x14ac:dyDescent="0.35">
      <c r="A38" s="5" t="s">
        <v>39</v>
      </c>
      <c r="B38" s="25"/>
      <c r="C38" s="25">
        <f>C30+C34</f>
        <v>3951686.3899999997</v>
      </c>
      <c r="E38" s="12" t="s">
        <v>40</v>
      </c>
      <c r="F38" s="12"/>
      <c r="G38" s="12"/>
      <c r="H38" s="12"/>
      <c r="I38" s="12"/>
      <c r="J38" s="19">
        <v>407.43</v>
      </c>
    </row>
    <row r="39" spans="1:10" x14ac:dyDescent="0.35">
      <c r="A39" s="5" t="s">
        <v>41</v>
      </c>
      <c r="B39" s="25"/>
      <c r="C39" s="25">
        <f>C31+C35</f>
        <v>4130000</v>
      </c>
      <c r="E39" s="12" t="s">
        <v>42</v>
      </c>
      <c r="F39" s="12"/>
      <c r="G39" s="12"/>
      <c r="H39" s="12"/>
      <c r="I39" s="12"/>
      <c r="J39" s="19">
        <v>7458.22</v>
      </c>
    </row>
    <row r="40" spans="1:10" ht="15" thickBot="1" x14ac:dyDescent="0.4">
      <c r="C40" s="31">
        <f>C38-C39</f>
        <v>-178313.61000000034</v>
      </c>
    </row>
    <row r="41" spans="1:10" ht="15" thickTop="1" x14ac:dyDescent="0.35">
      <c r="E41" s="13" t="s">
        <v>43</v>
      </c>
      <c r="F41" s="13"/>
      <c r="G41" s="13"/>
      <c r="H41" s="13"/>
      <c r="I41" s="13"/>
      <c r="J41" s="20">
        <v>196.94</v>
      </c>
    </row>
    <row r="42" spans="1:10" x14ac:dyDescent="0.35">
      <c r="A42" s="6" t="s">
        <v>44</v>
      </c>
      <c r="B42" s="26"/>
      <c r="C42" s="26">
        <v>8884</v>
      </c>
      <c r="E42" s="13" t="s">
        <v>45</v>
      </c>
      <c r="F42" s="13"/>
      <c r="G42" s="13"/>
      <c r="H42" s="13"/>
      <c r="I42" s="13"/>
      <c r="J42" s="20">
        <v>5048.08</v>
      </c>
    </row>
    <row r="44" spans="1:10" x14ac:dyDescent="0.35">
      <c r="A44" s="7" t="s">
        <v>46</v>
      </c>
      <c r="B44" s="27"/>
      <c r="C44" s="27">
        <v>3992744.14</v>
      </c>
    </row>
  </sheetData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107B31-3BF3-4963-8A74-9906F7A09074}">
  <sheetPr codeName="Sheet10"/>
  <dimension ref="A1:Z45"/>
  <sheetViews>
    <sheetView topLeftCell="A25" zoomScale="80" zoomScaleNormal="80" workbookViewId="0">
      <selection activeCell="P22" sqref="P22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customWidth="1"/>
    <col min="20" max="20" width="17.90625" customWidth="1"/>
  </cols>
  <sheetData>
    <row r="1" spans="1:26" x14ac:dyDescent="0.35">
      <c r="A1" s="33" t="s">
        <v>47</v>
      </c>
      <c r="B1" s="34">
        <v>45260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22</v>
      </c>
      <c r="T3" s="15">
        <f>S3*210000</f>
        <v>4620000</v>
      </c>
    </row>
    <row r="4" spans="1:26" x14ac:dyDescent="0.35">
      <c r="A4" s="39" t="s">
        <v>4</v>
      </c>
      <c r="B4" s="84">
        <v>264169.56</v>
      </c>
      <c r="C4" s="41">
        <v>67</v>
      </c>
      <c r="R4" t="s">
        <v>52</v>
      </c>
      <c r="S4" s="15">
        <v>4</v>
      </c>
      <c r="T4" s="15">
        <f>S4*70000</f>
        <v>280000</v>
      </c>
    </row>
    <row r="5" spans="1:26" x14ac:dyDescent="0.35">
      <c r="A5" s="39" t="s">
        <v>5</v>
      </c>
      <c r="B5" s="84">
        <v>7578.24</v>
      </c>
      <c r="C5" s="41">
        <v>34</v>
      </c>
      <c r="S5" s="15"/>
      <c r="T5" s="42">
        <f>SUM(T3:T4)</f>
        <v>4900000</v>
      </c>
    </row>
    <row r="6" spans="1:26" x14ac:dyDescent="0.35">
      <c r="A6" s="39" t="s">
        <v>6</v>
      </c>
      <c r="B6" s="84">
        <v>3564.14</v>
      </c>
      <c r="C6" s="41">
        <v>34</v>
      </c>
      <c r="S6" s="15"/>
      <c r="T6" s="42"/>
    </row>
    <row r="7" spans="1:26" x14ac:dyDescent="0.35">
      <c r="A7" s="39" t="s">
        <v>7</v>
      </c>
      <c r="B7" s="84">
        <v>10652.55</v>
      </c>
      <c r="C7" s="41">
        <v>22</v>
      </c>
      <c r="R7" t="s">
        <v>53</v>
      </c>
      <c r="S7" s="15">
        <v>22</v>
      </c>
      <c r="T7" s="15">
        <f>S7*35000</f>
        <v>770000</v>
      </c>
    </row>
    <row r="8" spans="1:26" x14ac:dyDescent="0.35">
      <c r="A8" s="39" t="s">
        <v>8</v>
      </c>
      <c r="B8" s="84">
        <v>18987.330000000002</v>
      </c>
      <c r="C8" s="41">
        <v>23</v>
      </c>
      <c r="S8" s="15"/>
      <c r="T8" s="15"/>
    </row>
    <row r="9" spans="1:26" x14ac:dyDescent="0.35">
      <c r="A9" s="39" t="s">
        <v>9</v>
      </c>
      <c r="B9" s="84">
        <v>4079.66</v>
      </c>
      <c r="C9" s="41">
        <v>33</v>
      </c>
      <c r="S9" s="15"/>
      <c r="T9" s="15"/>
    </row>
    <row r="10" spans="1:26" x14ac:dyDescent="0.35">
      <c r="A10" s="39" t="s">
        <v>10</v>
      </c>
      <c r="B10" s="84">
        <v>9381.02</v>
      </c>
      <c r="C10" s="41">
        <v>36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84">
        <v>8659.69</v>
      </c>
      <c r="C11" s="41">
        <v>30</v>
      </c>
    </row>
    <row r="12" spans="1:26" x14ac:dyDescent="0.35">
      <c r="A12" s="39" t="s">
        <v>12</v>
      </c>
      <c r="B12" s="84">
        <v>22732.22</v>
      </c>
      <c r="C12" s="41">
        <v>14</v>
      </c>
    </row>
    <row r="13" spans="1:26" x14ac:dyDescent="0.35">
      <c r="A13" s="39" t="s">
        <v>13</v>
      </c>
      <c r="B13" s="84">
        <v>1928.21</v>
      </c>
      <c r="C13" s="41">
        <v>11</v>
      </c>
    </row>
    <row r="14" spans="1:26" x14ac:dyDescent="0.35">
      <c r="A14" s="39" t="s">
        <v>14</v>
      </c>
      <c r="B14" s="84">
        <v>16018.18</v>
      </c>
      <c r="C14" s="41">
        <v>32</v>
      </c>
    </row>
    <row r="15" spans="1:26" x14ac:dyDescent="0.35">
      <c r="A15" s="39" t="s">
        <v>15</v>
      </c>
      <c r="B15" s="84">
        <v>2259.37</v>
      </c>
      <c r="C15" s="41">
        <v>26</v>
      </c>
    </row>
    <row r="16" spans="1:26" x14ac:dyDescent="0.35">
      <c r="A16" s="39" t="s">
        <v>16</v>
      </c>
      <c r="B16" s="84">
        <v>19386.55</v>
      </c>
      <c r="C16" s="41">
        <v>60</v>
      </c>
      <c r="D16" s="43"/>
    </row>
    <row r="17" spans="1:16" x14ac:dyDescent="0.35">
      <c r="A17" s="39" t="s">
        <v>17</v>
      </c>
      <c r="B17" s="84">
        <v>421.37</v>
      </c>
      <c r="C17" s="41">
        <v>13</v>
      </c>
      <c r="D17" s="43"/>
    </row>
    <row r="18" spans="1:16" x14ac:dyDescent="0.35">
      <c r="A18" s="39" t="s">
        <v>18</v>
      </c>
      <c r="B18" s="84">
        <v>1302.8900000000001</v>
      </c>
      <c r="C18" s="41">
        <v>7</v>
      </c>
      <c r="D18" s="43"/>
    </row>
    <row r="19" spans="1:16" x14ac:dyDescent="0.35">
      <c r="A19" s="39" t="s">
        <v>19</v>
      </c>
      <c r="B19" s="84">
        <v>514.79</v>
      </c>
      <c r="C19" s="41">
        <v>8</v>
      </c>
      <c r="D19" s="44"/>
    </row>
    <row r="20" spans="1:16" x14ac:dyDescent="0.35">
      <c r="A20" s="39" t="s">
        <v>20</v>
      </c>
      <c r="B20" s="84">
        <v>13587.16</v>
      </c>
      <c r="C20" s="41">
        <v>10</v>
      </c>
      <c r="D20" s="44"/>
    </row>
    <row r="21" spans="1:16" x14ac:dyDescent="0.35">
      <c r="A21" s="39" t="s">
        <v>21</v>
      </c>
      <c r="B21" s="84">
        <v>1735.54</v>
      </c>
      <c r="C21" s="41">
        <v>15</v>
      </c>
    </row>
    <row r="22" spans="1:16" x14ac:dyDescent="0.35">
      <c r="A22" s="39" t="s">
        <v>22</v>
      </c>
      <c r="B22" s="84">
        <v>76.55</v>
      </c>
      <c r="C22" s="41">
        <v>1</v>
      </c>
      <c r="D22" s="44"/>
    </row>
    <row r="23" spans="1:16" x14ac:dyDescent="0.35">
      <c r="A23" s="39" t="s">
        <v>23</v>
      </c>
      <c r="B23" s="84">
        <v>0</v>
      </c>
      <c r="C23" s="41">
        <v>0</v>
      </c>
      <c r="P23" s="74"/>
    </row>
    <row r="24" spans="1:16" ht="15" thickBot="1" x14ac:dyDescent="0.4">
      <c r="A24" s="36" t="s">
        <v>55</v>
      </c>
      <c r="B24" s="85">
        <f>SUM(B4:B23)</f>
        <v>407035.01999999996</v>
      </c>
      <c r="C24" s="46">
        <f>SUM(C4:C23)</f>
        <v>476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75">
        <f>B24</f>
        <v>407035.01999999996</v>
      </c>
      <c r="E26" s="49" t="s">
        <v>26</v>
      </c>
      <c r="F26" s="49"/>
      <c r="G26" s="49"/>
      <c r="H26" s="49"/>
      <c r="I26" s="49"/>
      <c r="J26" s="50">
        <v>2366.06</v>
      </c>
    </row>
    <row r="27" spans="1:16" x14ac:dyDescent="0.35">
      <c r="A27" s="2" t="s">
        <v>56</v>
      </c>
      <c r="B27" s="77"/>
      <c r="C27" s="48">
        <v>210000</v>
      </c>
      <c r="E27" s="49" t="s">
        <v>28</v>
      </c>
      <c r="F27" s="49"/>
      <c r="G27" s="49"/>
      <c r="H27" s="49"/>
      <c r="I27" s="49"/>
      <c r="J27" s="50">
        <v>47711.51</v>
      </c>
    </row>
    <row r="28" spans="1:16" ht="15" thickBot="1" x14ac:dyDescent="0.4">
      <c r="B28" s="76"/>
      <c r="C28" s="55">
        <f>SUM(C26-C27)</f>
        <v>197035.01999999996</v>
      </c>
      <c r="J28" s="15"/>
    </row>
    <row r="29" spans="1:16" ht="15" thickTop="1" x14ac:dyDescent="0.35">
      <c r="B29" s="76"/>
      <c r="C29" s="51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78"/>
      <c r="C30" s="53">
        <v>5654066.6799999997</v>
      </c>
      <c r="E30" s="9" t="s">
        <v>31</v>
      </c>
      <c r="F30" s="9"/>
      <c r="G30" s="9"/>
      <c r="H30" s="9"/>
      <c r="I30" s="9"/>
      <c r="J30" s="16">
        <v>6.58</v>
      </c>
    </row>
    <row r="31" spans="1:16" x14ac:dyDescent="0.35">
      <c r="A31" s="3" t="s">
        <v>58</v>
      </c>
      <c r="B31" s="78"/>
      <c r="C31" s="53">
        <f>210000+210000+210000+70000+210000+210000+210000+210000+210000+70000+210000+210000+210000+210000+210000+70000+210000+210000+210000+210000+210000+70000+210000+210000+210000+210000</f>
        <v>4900000</v>
      </c>
      <c r="J31" s="15"/>
    </row>
    <row r="32" spans="1:16" ht="15" thickBot="1" x14ac:dyDescent="0.4">
      <c r="B32" s="76"/>
      <c r="C32" s="55">
        <f>SUM(C30-C31)</f>
        <v>754066.6799999997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76"/>
      <c r="C33" s="58"/>
      <c r="E33" s="56" t="s">
        <v>34</v>
      </c>
      <c r="F33" s="56"/>
      <c r="G33" s="56"/>
      <c r="H33" s="56"/>
      <c r="I33" s="56"/>
      <c r="J33" s="57" t="s">
        <v>59</v>
      </c>
    </row>
    <row r="34" spans="1:11" x14ac:dyDescent="0.35">
      <c r="A34" s="59" t="s">
        <v>60</v>
      </c>
      <c r="B34" s="79"/>
      <c r="C34" s="61">
        <v>329125.98</v>
      </c>
      <c r="J34" s="15"/>
    </row>
    <row r="35" spans="1:11" x14ac:dyDescent="0.35">
      <c r="A35" s="59" t="s">
        <v>61</v>
      </c>
      <c r="B35" s="79"/>
      <c r="C35" s="61">
        <f>22*35000</f>
        <v>770000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76"/>
      <c r="C36" s="55">
        <f>SUM(C34-C35)</f>
        <v>-440874.02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76"/>
      <c r="C37" s="58"/>
      <c r="J37" s="15"/>
    </row>
    <row r="38" spans="1:11" x14ac:dyDescent="0.35">
      <c r="A38" s="64" t="s">
        <v>62</v>
      </c>
      <c r="B38" s="80"/>
      <c r="C38" s="66">
        <f>SUM(C30,C34)</f>
        <v>5983192.6600000001</v>
      </c>
      <c r="E38" s="67" t="s">
        <v>40</v>
      </c>
      <c r="F38" s="67"/>
      <c r="G38" s="67"/>
      <c r="H38" s="67"/>
      <c r="I38" s="67"/>
      <c r="J38" s="68">
        <v>580.79</v>
      </c>
      <c r="K38" t="s">
        <v>50</v>
      </c>
    </row>
    <row r="39" spans="1:11" x14ac:dyDescent="0.35">
      <c r="A39" s="64" t="s">
        <v>63</v>
      </c>
      <c r="B39" s="80"/>
      <c r="C39" s="66">
        <f>SUM(C31,C35)</f>
        <v>5670000</v>
      </c>
      <c r="E39" s="67" t="s">
        <v>42</v>
      </c>
      <c r="F39" s="67"/>
      <c r="G39" s="67"/>
      <c r="H39" s="67"/>
      <c r="I39" s="67"/>
      <c r="J39" s="68">
        <v>10150.15</v>
      </c>
    </row>
    <row r="40" spans="1:11" ht="15" thickBot="1" x14ac:dyDescent="0.4">
      <c r="B40" s="76"/>
      <c r="C40" s="55">
        <f>SUM(C38-C39)</f>
        <v>313192.66000000015</v>
      </c>
      <c r="J40" s="15"/>
    </row>
    <row r="41" spans="1:11" ht="15" thickTop="1" x14ac:dyDescent="0.35">
      <c r="B41" s="76"/>
      <c r="C41" s="35"/>
      <c r="E41" s="13" t="s">
        <v>43</v>
      </c>
      <c r="F41" s="13"/>
      <c r="G41" s="13"/>
      <c r="H41" s="13"/>
      <c r="I41" s="13"/>
      <c r="J41" s="20">
        <v>354.87</v>
      </c>
    </row>
    <row r="42" spans="1:11" x14ac:dyDescent="0.35">
      <c r="A42" s="6" t="s">
        <v>64</v>
      </c>
      <c r="B42" s="81"/>
      <c r="C42" s="70">
        <v>12167</v>
      </c>
      <c r="E42" s="13" t="s">
        <v>65</v>
      </c>
      <c r="F42" s="13"/>
      <c r="G42" s="13"/>
      <c r="H42" s="13"/>
      <c r="I42" s="13"/>
      <c r="J42" s="20">
        <v>7156.95</v>
      </c>
    </row>
    <row r="43" spans="1:11" x14ac:dyDescent="0.35">
      <c r="B43" s="76"/>
      <c r="C43" s="35"/>
    </row>
    <row r="44" spans="1:11" x14ac:dyDescent="0.35">
      <c r="A44" s="7" t="s">
        <v>66</v>
      </c>
      <c r="B44" s="82"/>
      <c r="C44" s="72">
        <v>9107045.4299999997</v>
      </c>
    </row>
    <row r="45" spans="1:11" x14ac:dyDescent="0.35">
      <c r="B45" s="76"/>
      <c r="C45" s="35"/>
    </row>
  </sheetData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CEED65-BB2D-4FDD-A910-D7574AC7CE75}">
  <sheetPr codeName="Sheet11"/>
  <dimension ref="A1:Z45"/>
  <sheetViews>
    <sheetView topLeftCell="A9" zoomScale="80" zoomScaleNormal="80" workbookViewId="0">
      <selection activeCell="I33" sqref="I33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customWidth="1"/>
    <col min="20" max="20" width="17.90625" customWidth="1"/>
  </cols>
  <sheetData>
    <row r="1" spans="1:26" x14ac:dyDescent="0.35">
      <c r="A1" s="33" t="s">
        <v>47</v>
      </c>
      <c r="B1" s="34">
        <v>45260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22</v>
      </c>
      <c r="T3" s="15">
        <f>S3*210000</f>
        <v>4620000</v>
      </c>
    </row>
    <row r="4" spans="1:26" x14ac:dyDescent="0.35">
      <c r="A4" s="39" t="s">
        <v>4</v>
      </c>
      <c r="B4" s="84">
        <v>300979.61</v>
      </c>
      <c r="C4" s="41">
        <v>68</v>
      </c>
      <c r="R4" t="s">
        <v>52</v>
      </c>
      <c r="S4" s="15">
        <v>4</v>
      </c>
      <c r="T4" s="15">
        <f>S4*70000</f>
        <v>280000</v>
      </c>
    </row>
    <row r="5" spans="1:26" x14ac:dyDescent="0.35">
      <c r="A5" s="39" t="s">
        <v>5</v>
      </c>
      <c r="B5" s="84">
        <v>7578.24</v>
      </c>
      <c r="C5" s="41">
        <v>34</v>
      </c>
      <c r="S5" s="15"/>
      <c r="T5" s="42">
        <f>SUM(T3:T4)</f>
        <v>4900000</v>
      </c>
    </row>
    <row r="6" spans="1:26" x14ac:dyDescent="0.35">
      <c r="A6" s="39" t="s">
        <v>6</v>
      </c>
      <c r="B6" s="84">
        <v>3564.14</v>
      </c>
      <c r="C6" s="41">
        <v>34</v>
      </c>
      <c r="S6" s="15"/>
      <c r="T6" s="42"/>
    </row>
    <row r="7" spans="1:26" x14ac:dyDescent="0.35">
      <c r="A7" s="39" t="s">
        <v>7</v>
      </c>
      <c r="B7" s="84">
        <v>10652.55</v>
      </c>
      <c r="C7" s="41">
        <v>22</v>
      </c>
      <c r="R7" t="s">
        <v>53</v>
      </c>
      <c r="S7" s="15">
        <v>22</v>
      </c>
      <c r="T7" s="15">
        <f>S7*35000</f>
        <v>770000</v>
      </c>
    </row>
    <row r="8" spans="1:26" x14ac:dyDescent="0.35">
      <c r="A8" s="39" t="s">
        <v>8</v>
      </c>
      <c r="B8" s="84">
        <v>18987.330000000002</v>
      </c>
      <c r="C8" s="41">
        <v>23</v>
      </c>
      <c r="S8" s="15"/>
      <c r="T8" s="15"/>
    </row>
    <row r="9" spans="1:26" x14ac:dyDescent="0.35">
      <c r="A9" s="39" t="s">
        <v>9</v>
      </c>
      <c r="B9" s="84">
        <v>4079.66</v>
      </c>
      <c r="C9" s="41">
        <v>33</v>
      </c>
      <c r="S9" s="15"/>
      <c r="T9" s="15"/>
    </row>
    <row r="10" spans="1:26" x14ac:dyDescent="0.35">
      <c r="A10" s="39" t="s">
        <v>10</v>
      </c>
      <c r="B10" s="84">
        <v>9381.02</v>
      </c>
      <c r="C10" s="41">
        <v>36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84">
        <v>8659.69</v>
      </c>
      <c r="C11" s="41">
        <v>30</v>
      </c>
    </row>
    <row r="12" spans="1:26" x14ac:dyDescent="0.35">
      <c r="A12" s="39" t="s">
        <v>12</v>
      </c>
      <c r="B12" s="84">
        <v>22732.22</v>
      </c>
      <c r="C12" s="41">
        <v>14</v>
      </c>
    </row>
    <row r="13" spans="1:26" x14ac:dyDescent="0.35">
      <c r="A13" s="39" t="s">
        <v>13</v>
      </c>
      <c r="B13" s="84">
        <v>1928.21</v>
      </c>
      <c r="C13" s="41">
        <v>11</v>
      </c>
    </row>
    <row r="14" spans="1:26" x14ac:dyDescent="0.35">
      <c r="A14" s="39" t="s">
        <v>14</v>
      </c>
      <c r="B14" s="84">
        <v>16018.18</v>
      </c>
      <c r="C14" s="41">
        <v>32</v>
      </c>
    </row>
    <row r="15" spans="1:26" x14ac:dyDescent="0.35">
      <c r="A15" s="39" t="s">
        <v>15</v>
      </c>
      <c r="B15" s="84">
        <v>2259.37</v>
      </c>
      <c r="C15" s="41">
        <v>26</v>
      </c>
    </row>
    <row r="16" spans="1:26" x14ac:dyDescent="0.35">
      <c r="A16" s="39" t="s">
        <v>16</v>
      </c>
      <c r="B16" s="84">
        <v>19386.55</v>
      </c>
      <c r="C16" s="41">
        <v>60</v>
      </c>
      <c r="D16" s="43"/>
    </row>
    <row r="17" spans="1:16" x14ac:dyDescent="0.35">
      <c r="A17" s="39" t="s">
        <v>17</v>
      </c>
      <c r="B17" s="84">
        <v>421.37</v>
      </c>
      <c r="C17" s="41">
        <v>13</v>
      </c>
      <c r="D17" s="43"/>
    </row>
    <row r="18" spans="1:16" x14ac:dyDescent="0.35">
      <c r="A18" s="39" t="s">
        <v>18</v>
      </c>
      <c r="B18" s="84">
        <v>1302.8900000000001</v>
      </c>
      <c r="C18" s="41">
        <v>7</v>
      </c>
      <c r="D18" s="43"/>
    </row>
    <row r="19" spans="1:16" x14ac:dyDescent="0.35">
      <c r="A19" s="39" t="s">
        <v>19</v>
      </c>
      <c r="B19" s="84">
        <v>514.79</v>
      </c>
      <c r="C19" s="41">
        <v>8</v>
      </c>
      <c r="D19" s="44"/>
    </row>
    <row r="20" spans="1:16" x14ac:dyDescent="0.35">
      <c r="A20" s="39" t="s">
        <v>20</v>
      </c>
      <c r="B20" s="84">
        <v>13587.16</v>
      </c>
      <c r="C20" s="41">
        <v>10</v>
      </c>
      <c r="D20" s="44"/>
    </row>
    <row r="21" spans="1:16" x14ac:dyDescent="0.35">
      <c r="A21" s="39" t="s">
        <v>21</v>
      </c>
      <c r="B21" s="84">
        <v>1735.54</v>
      </c>
      <c r="C21" s="41">
        <v>15</v>
      </c>
    </row>
    <row r="22" spans="1:16" x14ac:dyDescent="0.35">
      <c r="A22" s="39" t="s">
        <v>22</v>
      </c>
      <c r="B22" s="84">
        <v>76.55</v>
      </c>
      <c r="C22" s="41">
        <v>1</v>
      </c>
      <c r="D22" s="44"/>
    </row>
    <row r="23" spans="1:16" x14ac:dyDescent="0.35">
      <c r="A23" s="39" t="s">
        <v>23</v>
      </c>
      <c r="B23" s="84">
        <v>0</v>
      </c>
      <c r="C23" s="41">
        <v>0</v>
      </c>
      <c r="P23" s="74"/>
    </row>
    <row r="24" spans="1:16" ht="15" thickBot="1" x14ac:dyDescent="0.4">
      <c r="A24" s="36" t="s">
        <v>55</v>
      </c>
      <c r="B24" s="85">
        <f>SUM(B4:B23)</f>
        <v>443845.06999999989</v>
      </c>
      <c r="C24" s="46">
        <f>SUM(C4:C23)</f>
        <v>477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75">
        <f>B24</f>
        <v>443845.06999999989</v>
      </c>
      <c r="E26" s="49" t="s">
        <v>26</v>
      </c>
      <c r="F26" s="49"/>
      <c r="G26" s="49"/>
      <c r="H26" s="49"/>
      <c r="I26" s="49"/>
      <c r="J26" s="50">
        <v>2366.06</v>
      </c>
    </row>
    <row r="27" spans="1:16" x14ac:dyDescent="0.35">
      <c r="A27" s="2" t="s">
        <v>56</v>
      </c>
      <c r="B27" s="77"/>
      <c r="C27" s="48">
        <v>210000</v>
      </c>
      <c r="E27" s="49" t="s">
        <v>28</v>
      </c>
      <c r="F27" s="49"/>
      <c r="G27" s="49"/>
      <c r="H27" s="49"/>
      <c r="I27" s="49"/>
      <c r="J27" s="50">
        <v>47711.51</v>
      </c>
    </row>
    <row r="28" spans="1:16" ht="15" thickBot="1" x14ac:dyDescent="0.4">
      <c r="B28" s="76"/>
      <c r="C28" s="55">
        <f>SUM(C26-C27)</f>
        <v>233845.06999999989</v>
      </c>
      <c r="J28" s="15"/>
    </row>
    <row r="29" spans="1:16" ht="15" thickTop="1" x14ac:dyDescent="0.35">
      <c r="B29" s="76"/>
      <c r="C29" s="51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78"/>
      <c r="C30" s="53">
        <v>5654066.6799999997</v>
      </c>
      <c r="E30" s="9" t="s">
        <v>31</v>
      </c>
      <c r="F30" s="9"/>
      <c r="G30" s="9"/>
      <c r="H30" s="9"/>
      <c r="I30" s="9"/>
      <c r="J30" s="16">
        <v>6.58</v>
      </c>
    </row>
    <row r="31" spans="1:16" x14ac:dyDescent="0.35">
      <c r="A31" s="3" t="s">
        <v>58</v>
      </c>
      <c r="B31" s="78"/>
      <c r="C31" s="53">
        <f>210000+210000+210000+70000+210000+210000+210000+210000+210000+70000+210000+210000+210000+210000+210000+70000+210000+210000+210000+210000+210000+70000+210000+210000+210000+210000</f>
        <v>4900000</v>
      </c>
      <c r="J31" s="15"/>
    </row>
    <row r="32" spans="1:16" ht="15" thickBot="1" x14ac:dyDescent="0.4">
      <c r="B32" s="76"/>
      <c r="C32" s="55">
        <f>SUM(C30-C31)</f>
        <v>754066.6799999997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76"/>
      <c r="C33" s="58"/>
      <c r="E33" s="56" t="s">
        <v>34</v>
      </c>
      <c r="F33" s="56"/>
      <c r="G33" s="56"/>
      <c r="H33" s="56"/>
      <c r="I33" s="56"/>
      <c r="J33" s="57">
        <v>8.6999999999999993</v>
      </c>
    </row>
    <row r="34" spans="1:11" x14ac:dyDescent="0.35">
      <c r="A34" s="59" t="s">
        <v>60</v>
      </c>
      <c r="B34" s="79"/>
      <c r="C34" s="61">
        <v>329125.98</v>
      </c>
      <c r="J34" s="15"/>
    </row>
    <row r="35" spans="1:11" x14ac:dyDescent="0.35">
      <c r="A35" s="59" t="s">
        <v>61</v>
      </c>
      <c r="B35" s="79"/>
      <c r="C35" s="61">
        <f>22*35000</f>
        <v>770000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76"/>
      <c r="C36" s="55">
        <f>SUM(C34-C35)</f>
        <v>-440874.02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76"/>
      <c r="C37" s="58"/>
      <c r="J37" s="15"/>
    </row>
    <row r="38" spans="1:11" x14ac:dyDescent="0.35">
      <c r="A38" s="64" t="s">
        <v>62</v>
      </c>
      <c r="B38" s="80"/>
      <c r="C38" s="66">
        <f>SUM(C30,C34)</f>
        <v>5983192.6600000001</v>
      </c>
      <c r="E38" s="67" t="s">
        <v>40</v>
      </c>
      <c r="F38" s="67"/>
      <c r="G38" s="67"/>
      <c r="H38" s="67"/>
      <c r="I38" s="67"/>
      <c r="J38" s="68">
        <v>580.79</v>
      </c>
      <c r="K38" t="s">
        <v>50</v>
      </c>
    </row>
    <row r="39" spans="1:11" x14ac:dyDescent="0.35">
      <c r="A39" s="64" t="s">
        <v>63</v>
      </c>
      <c r="B39" s="80"/>
      <c r="C39" s="66">
        <f>SUM(C31,C35)</f>
        <v>5670000</v>
      </c>
      <c r="E39" s="67" t="s">
        <v>42</v>
      </c>
      <c r="F39" s="67"/>
      <c r="G39" s="67"/>
      <c r="H39" s="67"/>
      <c r="I39" s="67"/>
      <c r="J39" s="68">
        <v>10150.15</v>
      </c>
    </row>
    <row r="40" spans="1:11" ht="15" thickBot="1" x14ac:dyDescent="0.4">
      <c r="B40" s="76"/>
      <c r="C40" s="55">
        <f>SUM(C38-C39)</f>
        <v>313192.66000000015</v>
      </c>
      <c r="J40" s="15"/>
    </row>
    <row r="41" spans="1:11" ht="15" thickTop="1" x14ac:dyDescent="0.35">
      <c r="B41" s="76"/>
      <c r="C41" s="35"/>
      <c r="E41" s="13" t="s">
        <v>43</v>
      </c>
      <c r="F41" s="13"/>
      <c r="G41" s="13"/>
      <c r="H41" s="13"/>
      <c r="I41" s="13"/>
      <c r="J41" s="20">
        <v>354.87</v>
      </c>
    </row>
    <row r="42" spans="1:11" x14ac:dyDescent="0.35">
      <c r="A42" s="6" t="s">
        <v>64</v>
      </c>
      <c r="B42" s="81"/>
      <c r="C42" s="70">
        <v>12168</v>
      </c>
      <c r="E42" s="13" t="s">
        <v>65</v>
      </c>
      <c r="F42" s="13"/>
      <c r="G42" s="13"/>
      <c r="H42" s="13"/>
      <c r="I42" s="13"/>
      <c r="J42" s="20">
        <v>7156.95</v>
      </c>
    </row>
    <row r="43" spans="1:11" x14ac:dyDescent="0.35">
      <c r="B43" s="76"/>
      <c r="C43" s="35"/>
    </row>
    <row r="44" spans="1:11" x14ac:dyDescent="0.35">
      <c r="A44" s="7" t="s">
        <v>66</v>
      </c>
      <c r="B44" s="82"/>
      <c r="C44" s="72">
        <v>10026502.25</v>
      </c>
    </row>
    <row r="45" spans="1:11" x14ac:dyDescent="0.35">
      <c r="B45" s="76"/>
      <c r="C45" s="35"/>
    </row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B2EF7E-A124-442E-A99F-EF43EBAA29C3}">
  <sheetPr codeName="Sheet12"/>
  <dimension ref="A1:Z45"/>
  <sheetViews>
    <sheetView zoomScale="80" zoomScaleNormal="80" workbookViewId="0">
      <selection sqref="A1:N45"/>
    </sheetView>
  </sheetViews>
  <sheetFormatPr defaultRowHeight="14.5" x14ac:dyDescent="0.35"/>
  <cols>
    <col min="1" max="1" width="30" customWidth="1"/>
    <col min="2" max="2" width="33.54296875" style="94" customWidth="1"/>
    <col min="3" max="3" width="27" style="94" customWidth="1"/>
    <col min="10" max="10" width="15" customWidth="1"/>
    <col min="20" max="20" width="17.90625" customWidth="1"/>
  </cols>
  <sheetData>
    <row r="1" spans="1:26" x14ac:dyDescent="0.35">
      <c r="A1" s="33" t="s">
        <v>47</v>
      </c>
      <c r="B1" s="101" t="s">
        <v>67</v>
      </c>
      <c r="C1" s="87"/>
    </row>
    <row r="2" spans="1:26" x14ac:dyDescent="0.35">
      <c r="B2" s="87"/>
      <c r="C2" s="87"/>
    </row>
    <row r="3" spans="1:26" x14ac:dyDescent="0.35">
      <c r="A3" s="36" t="s">
        <v>1</v>
      </c>
      <c r="B3" s="88" t="s">
        <v>48</v>
      </c>
      <c r="C3" s="88" t="s">
        <v>49</v>
      </c>
      <c r="D3" s="38" t="s">
        <v>50</v>
      </c>
      <c r="R3" t="s">
        <v>51</v>
      </c>
      <c r="S3" s="15">
        <v>22</v>
      </c>
      <c r="T3" s="15">
        <f>S3*210000</f>
        <v>4620000</v>
      </c>
    </row>
    <row r="4" spans="1:26" x14ac:dyDescent="0.35">
      <c r="A4" s="39" t="s">
        <v>4</v>
      </c>
      <c r="B4" s="97">
        <v>309313.27</v>
      </c>
      <c r="C4" s="99">
        <v>68</v>
      </c>
      <c r="R4" t="s">
        <v>52</v>
      </c>
      <c r="S4" s="15">
        <v>4</v>
      </c>
      <c r="T4" s="15">
        <f>S4*70000</f>
        <v>280000</v>
      </c>
    </row>
    <row r="5" spans="1:26" x14ac:dyDescent="0.35">
      <c r="A5" s="39" t="s">
        <v>5</v>
      </c>
      <c r="B5" s="97">
        <v>7578.24</v>
      </c>
      <c r="C5" s="99">
        <v>34</v>
      </c>
      <c r="S5" s="15"/>
      <c r="T5" s="42">
        <f>SUM(T3:T4)</f>
        <v>4900000</v>
      </c>
    </row>
    <row r="6" spans="1:26" x14ac:dyDescent="0.35">
      <c r="A6" s="39" t="s">
        <v>6</v>
      </c>
      <c r="B6" s="97">
        <v>3564.14</v>
      </c>
      <c r="C6" s="99">
        <v>34</v>
      </c>
      <c r="S6" s="15"/>
      <c r="T6" s="42"/>
    </row>
    <row r="7" spans="1:26" x14ac:dyDescent="0.35">
      <c r="A7" s="39" t="s">
        <v>7</v>
      </c>
      <c r="B7" s="97">
        <v>10652.55</v>
      </c>
      <c r="C7" s="99">
        <v>22</v>
      </c>
      <c r="R7" t="s">
        <v>53</v>
      </c>
      <c r="S7" s="15">
        <v>22</v>
      </c>
      <c r="T7" s="15">
        <f>S7*35000</f>
        <v>770000</v>
      </c>
    </row>
    <row r="8" spans="1:26" x14ac:dyDescent="0.35">
      <c r="A8" s="39" t="s">
        <v>8</v>
      </c>
      <c r="B8" s="97">
        <v>18987.330000000002</v>
      </c>
      <c r="C8" s="99">
        <v>23</v>
      </c>
      <c r="S8" s="15"/>
      <c r="T8" s="15"/>
    </row>
    <row r="9" spans="1:26" x14ac:dyDescent="0.35">
      <c r="A9" s="39" t="s">
        <v>9</v>
      </c>
      <c r="B9" s="97">
        <v>4079.66</v>
      </c>
      <c r="C9" s="99">
        <v>33</v>
      </c>
      <c r="S9" s="15"/>
      <c r="T9" s="15"/>
    </row>
    <row r="10" spans="1:26" x14ac:dyDescent="0.35">
      <c r="A10" s="39" t="s">
        <v>10</v>
      </c>
      <c r="B10" s="97">
        <v>9381.02</v>
      </c>
      <c r="C10" s="99">
        <v>36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97">
        <v>8659.69</v>
      </c>
      <c r="C11" s="99">
        <v>30</v>
      </c>
    </row>
    <row r="12" spans="1:26" x14ac:dyDescent="0.35">
      <c r="A12" s="39" t="s">
        <v>12</v>
      </c>
      <c r="B12" s="97">
        <v>22732.22</v>
      </c>
      <c r="C12" s="99">
        <v>14</v>
      </c>
    </row>
    <row r="13" spans="1:26" x14ac:dyDescent="0.35">
      <c r="A13" s="39" t="s">
        <v>13</v>
      </c>
      <c r="B13" s="97">
        <v>1928.21</v>
      </c>
      <c r="C13" s="99">
        <v>11</v>
      </c>
    </row>
    <row r="14" spans="1:26" x14ac:dyDescent="0.35">
      <c r="A14" s="39" t="s">
        <v>14</v>
      </c>
      <c r="B14" s="97">
        <v>16018.18</v>
      </c>
      <c r="C14" s="99">
        <v>32</v>
      </c>
    </row>
    <row r="15" spans="1:26" x14ac:dyDescent="0.35">
      <c r="A15" s="39" t="s">
        <v>15</v>
      </c>
      <c r="B15" s="97">
        <v>2259.37</v>
      </c>
      <c r="C15" s="99">
        <v>26</v>
      </c>
    </row>
    <row r="16" spans="1:26" x14ac:dyDescent="0.35">
      <c r="A16" s="39" t="s">
        <v>16</v>
      </c>
      <c r="B16" s="97">
        <v>19386.55</v>
      </c>
      <c r="C16" s="99">
        <v>60</v>
      </c>
      <c r="D16" s="43"/>
    </row>
    <row r="17" spans="1:16" x14ac:dyDescent="0.35">
      <c r="A17" s="39" t="s">
        <v>17</v>
      </c>
      <c r="B17" s="97">
        <v>421.37</v>
      </c>
      <c r="C17" s="99">
        <v>13</v>
      </c>
      <c r="D17" s="43"/>
    </row>
    <row r="18" spans="1:16" x14ac:dyDescent="0.35">
      <c r="A18" s="39" t="s">
        <v>18</v>
      </c>
      <c r="B18" s="97">
        <v>1302.8900000000001</v>
      </c>
      <c r="C18" s="99">
        <v>7</v>
      </c>
      <c r="D18" s="43"/>
    </row>
    <row r="19" spans="1:16" x14ac:dyDescent="0.35">
      <c r="A19" s="39" t="s">
        <v>19</v>
      </c>
      <c r="B19" s="97">
        <v>514.79</v>
      </c>
      <c r="C19" s="99">
        <v>8</v>
      </c>
      <c r="D19" s="44"/>
    </row>
    <row r="20" spans="1:16" x14ac:dyDescent="0.35">
      <c r="A20" s="39" t="s">
        <v>20</v>
      </c>
      <c r="B20" s="97">
        <v>13587.16</v>
      </c>
      <c r="C20" s="99">
        <v>10</v>
      </c>
      <c r="D20" s="44"/>
    </row>
    <row r="21" spans="1:16" x14ac:dyDescent="0.35">
      <c r="A21" s="39" t="s">
        <v>21</v>
      </c>
      <c r="B21" s="97">
        <v>1735.54</v>
      </c>
      <c r="C21" s="99">
        <v>15</v>
      </c>
    </row>
    <row r="22" spans="1:16" x14ac:dyDescent="0.35">
      <c r="A22" s="39" t="s">
        <v>22</v>
      </c>
      <c r="B22" s="97">
        <v>76.55</v>
      </c>
      <c r="C22" s="99">
        <v>1</v>
      </c>
      <c r="D22" s="44"/>
    </row>
    <row r="23" spans="1:16" x14ac:dyDescent="0.35">
      <c r="A23" s="39" t="s">
        <v>23</v>
      </c>
      <c r="B23" s="97">
        <v>0</v>
      </c>
      <c r="C23" s="99">
        <v>0</v>
      </c>
      <c r="P23" s="74"/>
    </row>
    <row r="24" spans="1:16" ht="15" thickBot="1" x14ac:dyDescent="0.4">
      <c r="A24" s="36" t="s">
        <v>55</v>
      </c>
      <c r="B24" s="45">
        <f>SUM(B4:B23)</f>
        <v>452178.72999999992</v>
      </c>
      <c r="C24" s="100">
        <f>SUM(C4:C23)</f>
        <v>477</v>
      </c>
    </row>
    <row r="25" spans="1:16" x14ac:dyDescent="0.35">
      <c r="B25" s="87"/>
      <c r="C25" s="87"/>
    </row>
    <row r="26" spans="1:16" x14ac:dyDescent="0.35">
      <c r="A26" s="2" t="s">
        <v>25</v>
      </c>
      <c r="B26" s="89"/>
      <c r="C26" s="89">
        <f>B24</f>
        <v>452178.72999999992</v>
      </c>
      <c r="E26" s="49" t="s">
        <v>26</v>
      </c>
      <c r="F26" s="49"/>
      <c r="G26" s="49"/>
      <c r="H26" s="49"/>
      <c r="I26" s="49"/>
      <c r="J26" s="50">
        <v>2366.06</v>
      </c>
    </row>
    <row r="27" spans="1:16" x14ac:dyDescent="0.35">
      <c r="A27" s="2" t="s">
        <v>56</v>
      </c>
      <c r="B27" s="89"/>
      <c r="C27" s="89">
        <v>210000</v>
      </c>
      <c r="E27" s="49" t="s">
        <v>28</v>
      </c>
      <c r="F27" s="49"/>
      <c r="G27" s="49"/>
      <c r="H27" s="49"/>
      <c r="I27" s="49"/>
      <c r="J27" s="50">
        <v>47711.51</v>
      </c>
    </row>
    <row r="28" spans="1:16" ht="15" thickBot="1" x14ac:dyDescent="0.4">
      <c r="B28" s="87"/>
      <c r="C28" s="95">
        <f>SUM(C26-C27)</f>
        <v>242178.72999999992</v>
      </c>
      <c r="J28" s="15"/>
    </row>
    <row r="29" spans="1:16" ht="15" thickTop="1" x14ac:dyDescent="0.35">
      <c r="B29" s="87"/>
      <c r="C29" s="87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86"/>
      <c r="C30" s="86">
        <v>5654066.6799999997</v>
      </c>
      <c r="E30" s="9" t="s">
        <v>31</v>
      </c>
      <c r="F30" s="9"/>
      <c r="G30" s="9"/>
      <c r="H30" s="9"/>
      <c r="I30" s="9"/>
      <c r="J30" s="16">
        <v>6.58</v>
      </c>
    </row>
    <row r="31" spans="1:16" x14ac:dyDescent="0.35">
      <c r="A31" s="3" t="s">
        <v>58</v>
      </c>
      <c r="B31" s="86"/>
      <c r="C31" s="86">
        <f>210000+210000+210000+70000+210000+210000+210000+210000+210000+70000+210000+210000+210000+210000+210000+70000+210000+210000+210000+210000+210000+70000+210000+210000+210000+210000</f>
        <v>4900000</v>
      </c>
      <c r="J31" s="15"/>
    </row>
    <row r="32" spans="1:16" ht="15" thickBot="1" x14ac:dyDescent="0.4">
      <c r="B32" s="87"/>
      <c r="C32" s="95">
        <f>SUM(C30-C31)</f>
        <v>754066.6799999997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87"/>
      <c r="C33" s="96"/>
      <c r="E33" s="56" t="s">
        <v>34</v>
      </c>
      <c r="F33" s="56"/>
      <c r="G33" s="56"/>
      <c r="H33" s="56"/>
      <c r="I33" s="56"/>
      <c r="J33" s="57">
        <v>8.6999999999999993</v>
      </c>
    </row>
    <row r="34" spans="1:11" x14ac:dyDescent="0.35">
      <c r="A34" s="59" t="s">
        <v>60</v>
      </c>
      <c r="B34" s="90"/>
      <c r="C34" s="90">
        <v>329125.98</v>
      </c>
      <c r="J34" s="15"/>
    </row>
    <row r="35" spans="1:11" x14ac:dyDescent="0.35">
      <c r="A35" s="59" t="s">
        <v>61</v>
      </c>
      <c r="B35" s="90"/>
      <c r="C35" s="90">
        <f>22*35000</f>
        <v>770000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87"/>
      <c r="C36" s="95">
        <f>SUM(C34-C35)</f>
        <v>-440874.02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87"/>
      <c r="C37" s="96"/>
      <c r="J37" s="15"/>
    </row>
    <row r="38" spans="1:11" x14ac:dyDescent="0.35">
      <c r="A38" s="64" t="s">
        <v>62</v>
      </c>
      <c r="B38" s="91"/>
      <c r="C38" s="91">
        <f>SUM(C30,C34)</f>
        <v>5983192.6600000001</v>
      </c>
      <c r="E38" s="67" t="s">
        <v>40</v>
      </c>
      <c r="F38" s="67"/>
      <c r="G38" s="67"/>
      <c r="H38" s="67"/>
      <c r="I38" s="67"/>
      <c r="J38" s="68">
        <v>580.79</v>
      </c>
      <c r="K38" t="s">
        <v>50</v>
      </c>
    </row>
    <row r="39" spans="1:11" x14ac:dyDescent="0.35">
      <c r="A39" s="64" t="s">
        <v>63</v>
      </c>
      <c r="B39" s="91"/>
      <c r="C39" s="91">
        <f>SUM(C31,C35)</f>
        <v>5670000</v>
      </c>
      <c r="E39" s="67" t="s">
        <v>42</v>
      </c>
      <c r="F39" s="67"/>
      <c r="G39" s="67"/>
      <c r="H39" s="67"/>
      <c r="I39" s="67"/>
      <c r="J39" s="68">
        <v>10150.15</v>
      </c>
    </row>
    <row r="40" spans="1:11" ht="15" thickBot="1" x14ac:dyDescent="0.4">
      <c r="B40" s="87"/>
      <c r="C40" s="95">
        <f>SUM(C38-C39)</f>
        <v>313192.66000000015</v>
      </c>
      <c r="J40" s="15"/>
    </row>
    <row r="41" spans="1:11" ht="15" thickTop="1" x14ac:dyDescent="0.35">
      <c r="B41" s="87"/>
      <c r="C41" s="87"/>
      <c r="E41" s="13" t="s">
        <v>43</v>
      </c>
      <c r="F41" s="13"/>
      <c r="G41" s="13"/>
      <c r="H41" s="13"/>
      <c r="I41" s="13"/>
      <c r="J41" s="20">
        <v>354.87</v>
      </c>
    </row>
    <row r="42" spans="1:11" x14ac:dyDescent="0.35">
      <c r="A42" s="6" t="s">
        <v>64</v>
      </c>
      <c r="B42" s="92"/>
      <c r="C42" s="92">
        <v>12168</v>
      </c>
      <c r="E42" s="13" t="s">
        <v>65</v>
      </c>
      <c r="F42" s="13"/>
      <c r="G42" s="13"/>
      <c r="H42" s="13"/>
      <c r="I42" s="13"/>
      <c r="J42" s="20">
        <v>7156.95</v>
      </c>
    </row>
    <row r="43" spans="1:11" x14ac:dyDescent="0.35">
      <c r="B43" s="87"/>
      <c r="C43" s="87"/>
    </row>
    <row r="44" spans="1:11" x14ac:dyDescent="0.35">
      <c r="A44" s="7" t="s">
        <v>66</v>
      </c>
      <c r="B44" s="93"/>
      <c r="C44" s="93">
        <v>10926184.43</v>
      </c>
    </row>
    <row r="45" spans="1:11" x14ac:dyDescent="0.35">
      <c r="B45" s="87"/>
      <c r="C45" s="87"/>
    </row>
  </sheetData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09AC9F-B452-47FF-A875-B7C72948E12B}">
  <sheetPr codeName="Sheet19"/>
  <dimension ref="A1:Z45"/>
  <sheetViews>
    <sheetView topLeftCell="A19" zoomScale="80" zoomScaleNormal="80" workbookViewId="0">
      <selection activeCell="K34" sqref="K34"/>
    </sheetView>
  </sheetViews>
  <sheetFormatPr defaultRowHeight="14.5" x14ac:dyDescent="0.35"/>
  <cols>
    <col min="1" max="1" width="30" customWidth="1"/>
    <col min="2" max="2" width="33.54296875" style="94" customWidth="1"/>
    <col min="3" max="3" width="27" style="94" customWidth="1"/>
    <col min="10" max="10" width="15" customWidth="1"/>
    <col min="20" max="20" width="17.90625" customWidth="1"/>
  </cols>
  <sheetData>
    <row r="1" spans="1:26" x14ac:dyDescent="0.35">
      <c r="A1" s="33" t="s">
        <v>47</v>
      </c>
      <c r="B1" s="101" t="s">
        <v>67</v>
      </c>
      <c r="C1" s="87"/>
    </row>
    <row r="2" spans="1:26" x14ac:dyDescent="0.35">
      <c r="B2" s="87"/>
      <c r="C2" s="87"/>
    </row>
    <row r="3" spans="1:26" x14ac:dyDescent="0.35">
      <c r="A3" s="36" t="s">
        <v>1</v>
      </c>
      <c r="B3" s="88" t="s">
        <v>48</v>
      </c>
      <c r="C3" s="88" t="s">
        <v>49</v>
      </c>
      <c r="D3" s="38" t="s">
        <v>50</v>
      </c>
      <c r="R3" t="s">
        <v>51</v>
      </c>
      <c r="S3" s="15">
        <v>22</v>
      </c>
      <c r="T3" s="15">
        <f>S3*210000</f>
        <v>4620000</v>
      </c>
    </row>
    <row r="4" spans="1:26" x14ac:dyDescent="0.35">
      <c r="A4" s="39" t="s">
        <v>4</v>
      </c>
      <c r="B4" s="102">
        <v>309313.27</v>
      </c>
      <c r="C4" s="99">
        <v>68</v>
      </c>
      <c r="R4" t="s">
        <v>52</v>
      </c>
      <c r="S4" s="15">
        <v>4</v>
      </c>
      <c r="T4" s="15">
        <f>S4*70000</f>
        <v>280000</v>
      </c>
    </row>
    <row r="5" spans="1:26" x14ac:dyDescent="0.35">
      <c r="A5" s="39" t="s">
        <v>5</v>
      </c>
      <c r="B5" s="102">
        <v>7578.24</v>
      </c>
      <c r="C5" s="99">
        <v>34</v>
      </c>
      <c r="S5" s="15"/>
      <c r="T5" s="42">
        <f>SUM(T3:T4)</f>
        <v>4900000</v>
      </c>
    </row>
    <row r="6" spans="1:26" x14ac:dyDescent="0.35">
      <c r="A6" s="39" t="s">
        <v>6</v>
      </c>
      <c r="B6" s="102">
        <v>3564.14</v>
      </c>
      <c r="C6" s="99">
        <v>34</v>
      </c>
      <c r="S6" s="15"/>
      <c r="T6" s="42"/>
    </row>
    <row r="7" spans="1:26" x14ac:dyDescent="0.35">
      <c r="A7" s="39" t="s">
        <v>7</v>
      </c>
      <c r="B7" s="102">
        <v>10652.55</v>
      </c>
      <c r="C7" s="99">
        <v>22</v>
      </c>
      <c r="R7" t="s">
        <v>53</v>
      </c>
      <c r="S7" s="15">
        <v>22</v>
      </c>
      <c r="T7" s="15">
        <f>S7*35000</f>
        <v>770000</v>
      </c>
    </row>
    <row r="8" spans="1:26" x14ac:dyDescent="0.35">
      <c r="A8" s="39" t="s">
        <v>8</v>
      </c>
      <c r="B8" s="102">
        <v>18987.330000000002</v>
      </c>
      <c r="C8" s="99">
        <v>23</v>
      </c>
      <c r="S8" s="15"/>
      <c r="T8" s="15"/>
    </row>
    <row r="9" spans="1:26" x14ac:dyDescent="0.35">
      <c r="A9" s="39" t="s">
        <v>9</v>
      </c>
      <c r="B9" s="102">
        <v>4079.66</v>
      </c>
      <c r="C9" s="99">
        <v>33</v>
      </c>
      <c r="S9" s="15"/>
      <c r="T9" s="15"/>
    </row>
    <row r="10" spans="1:26" x14ac:dyDescent="0.35">
      <c r="A10" s="39" t="s">
        <v>10</v>
      </c>
      <c r="B10" s="102">
        <v>9381.02</v>
      </c>
      <c r="C10" s="99">
        <v>36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102">
        <v>8659.69</v>
      </c>
      <c r="C11" s="99">
        <v>30</v>
      </c>
    </row>
    <row r="12" spans="1:26" x14ac:dyDescent="0.35">
      <c r="A12" s="39" t="s">
        <v>12</v>
      </c>
      <c r="B12" s="102">
        <v>22732.22</v>
      </c>
      <c r="C12" s="99">
        <v>14</v>
      </c>
    </row>
    <row r="13" spans="1:26" x14ac:dyDescent="0.35">
      <c r="A13" s="39" t="s">
        <v>13</v>
      </c>
      <c r="B13" s="102">
        <v>1928.21</v>
      </c>
      <c r="C13" s="99">
        <v>11</v>
      </c>
    </row>
    <row r="14" spans="1:26" x14ac:dyDescent="0.35">
      <c r="A14" s="39" t="s">
        <v>14</v>
      </c>
      <c r="B14" s="102">
        <v>16018.18</v>
      </c>
      <c r="C14" s="99">
        <v>32</v>
      </c>
    </row>
    <row r="15" spans="1:26" x14ac:dyDescent="0.35">
      <c r="A15" s="39" t="s">
        <v>15</v>
      </c>
      <c r="B15" s="102">
        <v>2259.37</v>
      </c>
      <c r="C15" s="99">
        <v>26</v>
      </c>
    </row>
    <row r="16" spans="1:26" x14ac:dyDescent="0.35">
      <c r="A16" s="39" t="s">
        <v>16</v>
      </c>
      <c r="B16" s="102">
        <v>19386.55</v>
      </c>
      <c r="C16" s="99">
        <v>60</v>
      </c>
      <c r="D16" s="43"/>
    </row>
    <row r="17" spans="1:16" x14ac:dyDescent="0.35">
      <c r="A17" s="39" t="s">
        <v>17</v>
      </c>
      <c r="B17" s="102">
        <v>421.37</v>
      </c>
      <c r="C17" s="99">
        <v>13</v>
      </c>
      <c r="D17" s="43"/>
    </row>
    <row r="18" spans="1:16" x14ac:dyDescent="0.35">
      <c r="A18" s="39" t="s">
        <v>18</v>
      </c>
      <c r="B18" s="102">
        <v>1302.8900000000001</v>
      </c>
      <c r="C18" s="99">
        <v>7</v>
      </c>
      <c r="D18" s="43"/>
    </row>
    <row r="19" spans="1:16" x14ac:dyDescent="0.35">
      <c r="A19" s="39" t="s">
        <v>19</v>
      </c>
      <c r="B19" s="102">
        <v>567.79</v>
      </c>
      <c r="C19" s="99">
        <v>8</v>
      </c>
      <c r="D19" s="44"/>
    </row>
    <row r="20" spans="1:16" x14ac:dyDescent="0.35">
      <c r="A20" s="39" t="s">
        <v>20</v>
      </c>
      <c r="B20" s="102">
        <v>13587.16</v>
      </c>
      <c r="C20" s="99">
        <v>10</v>
      </c>
      <c r="D20" s="44"/>
    </row>
    <row r="21" spans="1:16" x14ac:dyDescent="0.35">
      <c r="A21" s="39" t="s">
        <v>21</v>
      </c>
      <c r="B21" s="102">
        <v>1735.54</v>
      </c>
      <c r="C21" s="99">
        <v>15</v>
      </c>
    </row>
    <row r="22" spans="1:16" x14ac:dyDescent="0.35">
      <c r="A22" s="39" t="s">
        <v>22</v>
      </c>
      <c r="B22" s="102">
        <v>76.55</v>
      </c>
      <c r="C22" s="99">
        <v>1</v>
      </c>
      <c r="D22" s="44"/>
    </row>
    <row r="23" spans="1:16" x14ac:dyDescent="0.35">
      <c r="A23" s="39" t="s">
        <v>23</v>
      </c>
      <c r="B23" s="102">
        <v>0</v>
      </c>
      <c r="C23" s="99">
        <v>0</v>
      </c>
      <c r="P23" s="74"/>
    </row>
    <row r="24" spans="1:16" ht="15" thickBot="1" x14ac:dyDescent="0.4">
      <c r="A24" s="36" t="s">
        <v>55</v>
      </c>
      <c r="B24" s="103">
        <f>SUM(B4:B23)</f>
        <v>452231.72999999992</v>
      </c>
      <c r="C24" s="100">
        <f>SUM(C4:C23)</f>
        <v>477</v>
      </c>
    </row>
    <row r="25" spans="1:16" x14ac:dyDescent="0.35">
      <c r="B25" s="87"/>
      <c r="C25" s="87"/>
    </row>
    <row r="26" spans="1:16" x14ac:dyDescent="0.35">
      <c r="A26" s="2" t="s">
        <v>25</v>
      </c>
      <c r="B26" s="89"/>
      <c r="C26" s="121">
        <f>B24</f>
        <v>452231.72999999992</v>
      </c>
      <c r="E26" s="49" t="s">
        <v>26</v>
      </c>
      <c r="F26" s="49"/>
      <c r="G26" s="49"/>
      <c r="H26" s="49"/>
      <c r="I26" s="49"/>
      <c r="J26" s="50">
        <v>2366.06</v>
      </c>
    </row>
    <row r="27" spans="1:16" x14ac:dyDescent="0.35">
      <c r="A27" s="2" t="s">
        <v>56</v>
      </c>
      <c r="B27" s="89"/>
      <c r="C27" s="121">
        <v>210000</v>
      </c>
      <c r="E27" s="49" t="s">
        <v>28</v>
      </c>
      <c r="F27" s="49"/>
      <c r="G27" s="49"/>
      <c r="H27" s="49"/>
      <c r="I27" s="49"/>
      <c r="J27" s="50">
        <v>47711.51</v>
      </c>
    </row>
    <row r="28" spans="1:16" ht="15" thickBot="1" x14ac:dyDescent="0.4">
      <c r="B28" s="87"/>
      <c r="C28" s="122">
        <f>SUM(C26-C27)</f>
        <v>242231.72999999992</v>
      </c>
      <c r="J28" s="15"/>
    </row>
    <row r="29" spans="1:16" ht="15" thickTop="1" x14ac:dyDescent="0.35">
      <c r="B29" s="87"/>
      <c r="C29" s="123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86"/>
      <c r="C30" s="124">
        <v>5655029.8399999999</v>
      </c>
      <c r="E30" s="9" t="s">
        <v>31</v>
      </c>
      <c r="F30" s="9"/>
      <c r="G30" s="9"/>
      <c r="H30" s="9"/>
      <c r="I30" s="9"/>
      <c r="J30" s="16">
        <v>6.58</v>
      </c>
    </row>
    <row r="31" spans="1:16" x14ac:dyDescent="0.35">
      <c r="A31" s="3" t="s">
        <v>58</v>
      </c>
      <c r="B31" s="86"/>
      <c r="C31" s="124">
        <f>210000+210000+210000+70000+210000+210000+210000+210000+210000+70000+210000+210000+210000+210000+210000+70000+210000+210000+210000+210000+210000+70000+210000+210000+210000+210000</f>
        <v>4900000</v>
      </c>
      <c r="J31" s="15"/>
    </row>
    <row r="32" spans="1:16" ht="15" thickBot="1" x14ac:dyDescent="0.4">
      <c r="B32" s="87"/>
      <c r="C32" s="122">
        <f>SUM(C30-C31)</f>
        <v>755029.83999999985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87"/>
      <c r="C33" s="125"/>
      <c r="E33" s="56" t="s">
        <v>34</v>
      </c>
      <c r="F33" s="56"/>
      <c r="G33" s="56"/>
      <c r="H33" s="56"/>
      <c r="I33" s="56"/>
      <c r="J33" s="57">
        <v>8.6999999999999993</v>
      </c>
    </row>
    <row r="34" spans="1:11" x14ac:dyDescent="0.35">
      <c r="A34" s="59" t="s">
        <v>60</v>
      </c>
      <c r="B34" s="90"/>
      <c r="C34" s="126">
        <v>372997.98</v>
      </c>
      <c r="J34" s="15"/>
    </row>
    <row r="35" spans="1:11" x14ac:dyDescent="0.35">
      <c r="A35" s="59" t="s">
        <v>61</v>
      </c>
      <c r="B35" s="90"/>
      <c r="C35" s="126">
        <f>22*35000</f>
        <v>770000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87"/>
      <c r="C36" s="122">
        <f>SUM(C34-C35)</f>
        <v>-397002.02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87"/>
      <c r="C37" s="125"/>
      <c r="J37" s="15"/>
    </row>
    <row r="38" spans="1:11" x14ac:dyDescent="0.35">
      <c r="A38" s="64" t="s">
        <v>62</v>
      </c>
      <c r="B38" s="91"/>
      <c r="C38" s="127">
        <f>SUM(C30,C34)</f>
        <v>6028027.8200000003</v>
      </c>
      <c r="E38" s="67" t="s">
        <v>40</v>
      </c>
      <c r="F38" s="67"/>
      <c r="G38" s="67"/>
      <c r="H38" s="67"/>
      <c r="I38" s="67"/>
      <c r="J38" s="68">
        <v>580.79</v>
      </c>
      <c r="K38" t="s">
        <v>50</v>
      </c>
    </row>
    <row r="39" spans="1:11" x14ac:dyDescent="0.35">
      <c r="A39" s="64" t="s">
        <v>63</v>
      </c>
      <c r="B39" s="91"/>
      <c r="C39" s="127">
        <f>SUM(C31,C35)</f>
        <v>5670000</v>
      </c>
      <c r="E39" s="67" t="s">
        <v>42</v>
      </c>
      <c r="F39" s="67"/>
      <c r="G39" s="67"/>
      <c r="H39" s="67"/>
      <c r="I39" s="67"/>
      <c r="J39" s="68">
        <v>10145.379999999999</v>
      </c>
    </row>
    <row r="40" spans="1:11" ht="15" thickBot="1" x14ac:dyDescent="0.4">
      <c r="B40" s="87"/>
      <c r="C40" s="122">
        <f>SUM(C38-C39)</f>
        <v>358027.8200000003</v>
      </c>
      <c r="J40" s="15"/>
    </row>
    <row r="41" spans="1:11" ht="15" thickTop="1" x14ac:dyDescent="0.35">
      <c r="B41" s="87"/>
      <c r="C41" s="123"/>
      <c r="E41" s="13" t="s">
        <v>43</v>
      </c>
      <c r="F41" s="13"/>
      <c r="G41" s="13"/>
      <c r="H41" s="13"/>
      <c r="I41" s="13"/>
      <c r="J41" s="20">
        <v>354.87</v>
      </c>
    </row>
    <row r="42" spans="1:11" x14ac:dyDescent="0.35">
      <c r="A42" s="6" t="s">
        <v>64</v>
      </c>
      <c r="B42" s="92"/>
      <c r="C42" s="70">
        <v>12171</v>
      </c>
      <c r="E42" s="13" t="s">
        <v>65</v>
      </c>
      <c r="F42" s="13"/>
      <c r="G42" s="13"/>
      <c r="H42" s="13"/>
      <c r="I42" s="13"/>
      <c r="J42" s="20">
        <v>7156.95</v>
      </c>
    </row>
    <row r="43" spans="1:11" x14ac:dyDescent="0.35">
      <c r="B43" s="87"/>
      <c r="C43" s="123"/>
    </row>
    <row r="44" spans="1:11" x14ac:dyDescent="0.35">
      <c r="A44" s="7" t="s">
        <v>66</v>
      </c>
      <c r="B44" s="93"/>
      <c r="C44" s="128">
        <v>10978317.109999999</v>
      </c>
    </row>
    <row r="45" spans="1:11" x14ac:dyDescent="0.35">
      <c r="B45" s="87"/>
      <c r="C45" s="87"/>
    </row>
  </sheetData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91A124-2977-46F6-9F18-D3CEC12D92C9}">
  <sheetPr codeName="Sheet13"/>
  <dimension ref="A1:Z45"/>
  <sheetViews>
    <sheetView zoomScale="70" zoomScaleNormal="70" workbookViewId="0">
      <selection activeCell="M28" sqref="M28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customWidth="1"/>
    <col min="20" max="20" width="17.90625" customWidth="1"/>
  </cols>
  <sheetData>
    <row r="1" spans="1:26" x14ac:dyDescent="0.35">
      <c r="A1" s="33" t="s">
        <v>47</v>
      </c>
      <c r="B1" s="34">
        <v>45261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1</v>
      </c>
      <c r="T3" s="15">
        <f>S3*210000</f>
        <v>210000</v>
      </c>
    </row>
    <row r="4" spans="1:26" x14ac:dyDescent="0.35">
      <c r="A4" s="39" t="s">
        <v>4</v>
      </c>
      <c r="B4" s="84">
        <v>51778.16</v>
      </c>
      <c r="C4" s="41">
        <v>45</v>
      </c>
      <c r="R4" t="s">
        <v>52</v>
      </c>
      <c r="S4" s="15">
        <v>0</v>
      </c>
      <c r="T4" s="15">
        <f>S4*70000</f>
        <v>0</v>
      </c>
    </row>
    <row r="5" spans="1:26" x14ac:dyDescent="0.35">
      <c r="A5" s="39" t="s">
        <v>5</v>
      </c>
      <c r="B5" s="84">
        <v>8091.96</v>
      </c>
      <c r="C5" s="41">
        <v>41</v>
      </c>
      <c r="S5" s="15"/>
      <c r="T5" s="42">
        <f>SUM(T3:T4)</f>
        <v>210000</v>
      </c>
    </row>
    <row r="6" spans="1:26" x14ac:dyDescent="0.35">
      <c r="A6" s="39" t="s">
        <v>6</v>
      </c>
      <c r="B6" s="84">
        <v>6304.94</v>
      </c>
      <c r="C6" s="41">
        <v>38</v>
      </c>
      <c r="S6" s="15"/>
      <c r="T6" s="42"/>
    </row>
    <row r="7" spans="1:26" x14ac:dyDescent="0.35">
      <c r="A7" s="39" t="s">
        <v>7</v>
      </c>
      <c r="B7" s="84">
        <v>4601.1099999999997</v>
      </c>
      <c r="C7" s="41">
        <v>37</v>
      </c>
      <c r="R7" t="s">
        <v>53</v>
      </c>
      <c r="S7" s="15">
        <v>1</v>
      </c>
      <c r="T7" s="15">
        <f>S7*35000</f>
        <v>35000</v>
      </c>
    </row>
    <row r="8" spans="1:26" x14ac:dyDescent="0.35">
      <c r="A8" s="39" t="s">
        <v>8</v>
      </c>
      <c r="B8" s="84">
        <v>10120.93</v>
      </c>
      <c r="C8" s="41">
        <v>23</v>
      </c>
      <c r="S8" s="15"/>
      <c r="T8" s="15"/>
    </row>
    <row r="9" spans="1:26" x14ac:dyDescent="0.35">
      <c r="A9" s="39" t="s">
        <v>9</v>
      </c>
      <c r="B9" s="84">
        <v>6232.79</v>
      </c>
      <c r="C9" s="41">
        <v>40</v>
      </c>
      <c r="S9" s="15"/>
      <c r="T9" s="15"/>
    </row>
    <row r="10" spans="1:26" x14ac:dyDescent="0.35">
      <c r="A10" s="39" t="s">
        <v>10</v>
      </c>
      <c r="B10" s="84">
        <v>5289.35</v>
      </c>
      <c r="C10" s="41">
        <v>41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84">
        <v>49465.95</v>
      </c>
      <c r="C11" s="41">
        <v>39</v>
      </c>
    </row>
    <row r="12" spans="1:26" x14ac:dyDescent="0.35">
      <c r="A12" s="39" t="s">
        <v>12</v>
      </c>
      <c r="B12" s="84">
        <v>7634.14</v>
      </c>
      <c r="C12" s="41">
        <v>28</v>
      </c>
    </row>
    <row r="13" spans="1:26" x14ac:dyDescent="0.35">
      <c r="A13" s="39" t="s">
        <v>13</v>
      </c>
      <c r="B13" s="84">
        <v>1926.55</v>
      </c>
      <c r="C13" s="41">
        <v>12</v>
      </c>
    </row>
    <row r="14" spans="1:26" x14ac:dyDescent="0.35">
      <c r="A14" s="39" t="s">
        <v>14</v>
      </c>
      <c r="B14" s="84">
        <v>8325.2900000000009</v>
      </c>
      <c r="C14" s="41">
        <v>17</v>
      </c>
    </row>
    <row r="15" spans="1:26" x14ac:dyDescent="0.35">
      <c r="A15" s="39" t="s">
        <v>15</v>
      </c>
      <c r="B15" s="84">
        <v>6058.19</v>
      </c>
      <c r="C15" s="41">
        <v>30</v>
      </c>
    </row>
    <row r="16" spans="1:26" x14ac:dyDescent="0.35">
      <c r="A16" s="39" t="s">
        <v>16</v>
      </c>
      <c r="B16" s="84">
        <v>12643.18</v>
      </c>
      <c r="C16" s="41">
        <v>87</v>
      </c>
      <c r="D16" s="43"/>
    </row>
    <row r="17" spans="1:16" x14ac:dyDescent="0.35">
      <c r="A17" s="39" t="s">
        <v>17</v>
      </c>
      <c r="B17" s="84">
        <v>656.95</v>
      </c>
      <c r="C17" s="41">
        <v>11</v>
      </c>
      <c r="D17" s="43"/>
    </row>
    <row r="18" spans="1:16" x14ac:dyDescent="0.35">
      <c r="A18" s="39" t="s">
        <v>18</v>
      </c>
      <c r="B18" s="84">
        <v>3198.22</v>
      </c>
      <c r="C18" s="41">
        <v>12</v>
      </c>
      <c r="D18" s="43"/>
    </row>
    <row r="19" spans="1:16" x14ac:dyDescent="0.35">
      <c r="A19" s="39" t="s">
        <v>19</v>
      </c>
      <c r="B19" s="84">
        <v>5630.02</v>
      </c>
      <c r="C19" s="41">
        <v>18</v>
      </c>
      <c r="D19" s="44"/>
    </row>
    <row r="20" spans="1:16" x14ac:dyDescent="0.35">
      <c r="A20" s="39" t="s">
        <v>20</v>
      </c>
      <c r="B20" s="84">
        <v>1986.47</v>
      </c>
      <c r="C20" s="41">
        <v>16</v>
      </c>
      <c r="D20" s="44"/>
    </row>
    <row r="21" spans="1:16" x14ac:dyDescent="0.35">
      <c r="A21" s="39" t="s">
        <v>21</v>
      </c>
      <c r="B21" s="84">
        <v>6366.55</v>
      </c>
      <c r="C21" s="41">
        <v>14</v>
      </c>
    </row>
    <row r="22" spans="1:16" x14ac:dyDescent="0.35">
      <c r="A22" s="39" t="s">
        <v>22</v>
      </c>
      <c r="B22" s="84">
        <v>1576.44</v>
      </c>
      <c r="C22" s="41">
        <v>12</v>
      </c>
      <c r="D22" s="44"/>
    </row>
    <row r="23" spans="1:16" x14ac:dyDescent="0.35">
      <c r="A23" s="39" t="s">
        <v>23</v>
      </c>
      <c r="B23" s="84">
        <v>0</v>
      </c>
      <c r="C23" s="41">
        <v>0</v>
      </c>
      <c r="P23" s="74"/>
    </row>
    <row r="24" spans="1:16" ht="15" thickBot="1" x14ac:dyDescent="0.4">
      <c r="A24" s="36" t="s">
        <v>55</v>
      </c>
      <c r="B24" s="85">
        <f>SUM(B4:B23)</f>
        <v>197887.19</v>
      </c>
      <c r="C24" s="46">
        <f>SUM(C4:C23)</f>
        <v>561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75">
        <f>B24</f>
        <v>197887.19</v>
      </c>
      <c r="E26" s="49" t="s">
        <v>26</v>
      </c>
      <c r="F26" s="49"/>
      <c r="G26" s="49"/>
      <c r="H26" s="49"/>
      <c r="I26" s="49"/>
      <c r="J26" s="50">
        <v>631.02</v>
      </c>
    </row>
    <row r="27" spans="1:16" x14ac:dyDescent="0.35">
      <c r="A27" s="2" t="s">
        <v>56</v>
      </c>
      <c r="B27" s="77"/>
      <c r="C27" s="48">
        <v>210000</v>
      </c>
      <c r="E27" s="49" t="s">
        <v>28</v>
      </c>
      <c r="F27" s="49"/>
      <c r="G27" s="49"/>
      <c r="H27" s="49"/>
      <c r="I27" s="49"/>
      <c r="J27" s="50">
        <v>631.02</v>
      </c>
    </row>
    <row r="28" spans="1:16" ht="15" thickBot="1" x14ac:dyDescent="0.4">
      <c r="B28" s="76"/>
      <c r="C28" s="55">
        <f>SUM(C26-C27)</f>
        <v>-12112.809999999998</v>
      </c>
      <c r="J28" s="15"/>
    </row>
    <row r="29" spans="1:16" ht="15" thickTop="1" x14ac:dyDescent="0.35">
      <c r="B29" s="76"/>
      <c r="C29" s="51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78"/>
      <c r="C30" s="53">
        <v>192295.75</v>
      </c>
      <c r="E30" s="9" t="s">
        <v>31</v>
      </c>
      <c r="F30" s="9"/>
      <c r="G30" s="9"/>
      <c r="H30" s="9"/>
      <c r="I30" s="9"/>
      <c r="J30" s="16"/>
    </row>
    <row r="31" spans="1:16" x14ac:dyDescent="0.35">
      <c r="A31" s="3" t="s">
        <v>58</v>
      </c>
      <c r="B31" s="78"/>
      <c r="C31" s="53">
        <f>210000</f>
        <v>210000</v>
      </c>
      <c r="J31" s="15"/>
    </row>
    <row r="32" spans="1:16" ht="15" thickBot="1" x14ac:dyDescent="0.4">
      <c r="B32" s="76"/>
      <c r="C32" s="55">
        <f>SUM(C30-C31)</f>
        <v>-17704.25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76"/>
      <c r="C33" s="58"/>
      <c r="E33" s="56" t="s">
        <v>34</v>
      </c>
      <c r="F33" s="56"/>
      <c r="G33" s="56"/>
      <c r="H33" s="56"/>
      <c r="I33" s="56"/>
      <c r="J33" s="57" t="s">
        <v>59</v>
      </c>
    </row>
    <row r="34" spans="1:11" x14ac:dyDescent="0.35">
      <c r="A34" s="59" t="s">
        <v>60</v>
      </c>
      <c r="B34" s="79"/>
      <c r="C34" s="61">
        <v>828.73</v>
      </c>
      <c r="J34" s="15"/>
    </row>
    <row r="35" spans="1:11" x14ac:dyDescent="0.35">
      <c r="A35" s="59" t="s">
        <v>61</v>
      </c>
      <c r="B35" s="79"/>
      <c r="C35" s="61">
        <f>1*35000</f>
        <v>35000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76"/>
      <c r="C36" s="55">
        <f>SUM(C34-C35)</f>
        <v>-34171.269999999997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76"/>
      <c r="C37" s="58"/>
      <c r="J37" s="15"/>
    </row>
    <row r="38" spans="1:11" x14ac:dyDescent="0.35">
      <c r="A38" s="64" t="s">
        <v>62</v>
      </c>
      <c r="B38" s="80"/>
      <c r="C38" s="66">
        <f>SUM(C30,C34)</f>
        <v>193124.48000000001</v>
      </c>
      <c r="E38" s="67" t="s">
        <v>40</v>
      </c>
      <c r="F38" s="67"/>
      <c r="G38" s="67"/>
      <c r="H38" s="67"/>
      <c r="I38" s="67"/>
      <c r="J38" s="68">
        <v>461.24</v>
      </c>
      <c r="K38" t="s">
        <v>50</v>
      </c>
    </row>
    <row r="39" spans="1:11" x14ac:dyDescent="0.35">
      <c r="A39" s="64" t="s">
        <v>63</v>
      </c>
      <c r="B39" s="80"/>
      <c r="C39" s="66">
        <f>SUM(C31,C35)</f>
        <v>245000</v>
      </c>
      <c r="E39" s="67" t="s">
        <v>42</v>
      </c>
      <c r="F39" s="67"/>
      <c r="G39" s="67"/>
      <c r="H39" s="67"/>
      <c r="I39" s="67"/>
      <c r="J39" s="68">
        <v>461.24</v>
      </c>
    </row>
    <row r="40" spans="1:11" ht="15" thickBot="1" x14ac:dyDescent="0.4">
      <c r="B40" s="76"/>
      <c r="C40" s="55">
        <f>SUM(C38-C39)</f>
        <v>-51875.51999999999</v>
      </c>
      <c r="J40" s="15"/>
    </row>
    <row r="41" spans="1:11" ht="15" thickTop="1" x14ac:dyDescent="0.35">
      <c r="B41" s="76"/>
      <c r="C41" s="35"/>
      <c r="E41" s="13" t="s">
        <v>43</v>
      </c>
      <c r="F41" s="13"/>
      <c r="G41" s="13"/>
      <c r="H41" s="13"/>
      <c r="I41" s="13"/>
      <c r="J41" s="20">
        <v>94.64</v>
      </c>
    </row>
    <row r="42" spans="1:11" x14ac:dyDescent="0.35">
      <c r="A42" s="6" t="s">
        <v>64</v>
      </c>
      <c r="B42" s="81"/>
      <c r="C42" s="70">
        <v>561</v>
      </c>
      <c r="E42" s="13" t="s">
        <v>65</v>
      </c>
      <c r="F42" s="13"/>
      <c r="G42" s="13"/>
      <c r="H42" s="13"/>
      <c r="I42" s="13"/>
      <c r="J42" s="20">
        <v>94.64</v>
      </c>
    </row>
    <row r="43" spans="1:11" x14ac:dyDescent="0.35">
      <c r="B43" s="76"/>
      <c r="C43" s="35"/>
    </row>
    <row r="44" spans="1:11" x14ac:dyDescent="0.35">
      <c r="A44" s="7" t="s">
        <v>66</v>
      </c>
      <c r="B44" s="82"/>
      <c r="C44" s="72">
        <v>94864.46</v>
      </c>
    </row>
    <row r="45" spans="1:11" x14ac:dyDescent="0.35">
      <c r="B45" s="76"/>
      <c r="C45" s="35"/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E4BF1A-E18A-4100-BF72-35B6F207625E}">
  <sheetPr codeName="Sheet14"/>
  <dimension ref="A1:Z45"/>
  <sheetViews>
    <sheetView topLeftCell="A15" zoomScale="75" zoomScaleNormal="75" workbookViewId="0">
      <selection activeCell="O24" sqref="O24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customWidth="1"/>
    <col min="20" max="20" width="17.90625" customWidth="1"/>
  </cols>
  <sheetData>
    <row r="1" spans="1:26" x14ac:dyDescent="0.35">
      <c r="A1" s="33" t="s">
        <v>47</v>
      </c>
      <c r="B1" s="34">
        <v>45262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1</v>
      </c>
      <c r="T3" s="15">
        <f>S3*210000</f>
        <v>210000</v>
      </c>
    </row>
    <row r="4" spans="1:26" x14ac:dyDescent="0.35">
      <c r="A4" s="39" t="s">
        <v>4</v>
      </c>
      <c r="B4" s="84">
        <v>9704.64</v>
      </c>
      <c r="C4" s="41">
        <v>20</v>
      </c>
      <c r="R4" t="s">
        <v>52</v>
      </c>
      <c r="S4" s="15">
        <v>1</v>
      </c>
      <c r="T4" s="15">
        <f>S4*70000</f>
        <v>70000</v>
      </c>
    </row>
    <row r="5" spans="1:26" x14ac:dyDescent="0.35">
      <c r="A5" s="39" t="s">
        <v>5</v>
      </c>
      <c r="B5" s="84">
        <v>4907.1499999999996</v>
      </c>
      <c r="C5" s="41">
        <v>33</v>
      </c>
      <c r="S5" s="15"/>
      <c r="T5" s="42">
        <f>SUM(T3:T4)</f>
        <v>280000</v>
      </c>
    </row>
    <row r="6" spans="1:26" x14ac:dyDescent="0.35">
      <c r="A6" s="39" t="s">
        <v>6</v>
      </c>
      <c r="B6" s="84">
        <v>3102.26</v>
      </c>
      <c r="C6" s="41">
        <v>27</v>
      </c>
      <c r="S6" s="15"/>
      <c r="T6" s="42"/>
    </row>
    <row r="7" spans="1:26" x14ac:dyDescent="0.35">
      <c r="A7" s="39" t="s">
        <v>7</v>
      </c>
      <c r="B7" s="84">
        <v>2782.59</v>
      </c>
      <c r="C7" s="41">
        <v>18</v>
      </c>
      <c r="R7" t="s">
        <v>53</v>
      </c>
      <c r="S7" s="15">
        <v>1</v>
      </c>
      <c r="T7" s="15">
        <f>S7*35000</f>
        <v>35000</v>
      </c>
    </row>
    <row r="8" spans="1:26" x14ac:dyDescent="0.35">
      <c r="A8" s="39" t="s">
        <v>8</v>
      </c>
      <c r="B8" s="84">
        <v>1520.7</v>
      </c>
      <c r="C8" s="41">
        <v>5</v>
      </c>
      <c r="S8" s="15"/>
      <c r="T8" s="15"/>
    </row>
    <row r="9" spans="1:26" x14ac:dyDescent="0.35">
      <c r="A9" s="39" t="s">
        <v>9</v>
      </c>
      <c r="B9" s="84">
        <v>7865.57</v>
      </c>
      <c r="C9" s="41">
        <v>54</v>
      </c>
      <c r="S9" s="15"/>
      <c r="T9" s="15"/>
    </row>
    <row r="10" spans="1:26" x14ac:dyDescent="0.35">
      <c r="A10" s="39" t="s">
        <v>10</v>
      </c>
      <c r="B10" s="84">
        <v>10356.59</v>
      </c>
      <c r="C10" s="41">
        <v>50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84">
        <v>3031.29</v>
      </c>
      <c r="C11" s="41">
        <v>42</v>
      </c>
    </row>
    <row r="12" spans="1:26" x14ac:dyDescent="0.35">
      <c r="A12" s="39" t="s">
        <v>12</v>
      </c>
      <c r="B12" s="84">
        <v>0</v>
      </c>
      <c r="C12" s="41">
        <v>0</v>
      </c>
    </row>
    <row r="13" spans="1:26" x14ac:dyDescent="0.35">
      <c r="A13" s="39" t="s">
        <v>13</v>
      </c>
      <c r="B13" s="84">
        <v>1034.04</v>
      </c>
      <c r="C13" s="41">
        <v>9</v>
      </c>
    </row>
    <row r="14" spans="1:26" x14ac:dyDescent="0.35">
      <c r="A14" s="39" t="s">
        <v>14</v>
      </c>
      <c r="B14" s="84">
        <v>3078.99</v>
      </c>
      <c r="C14" s="41">
        <v>11</v>
      </c>
    </row>
    <row r="15" spans="1:26" x14ac:dyDescent="0.35">
      <c r="A15" s="39" t="s">
        <v>15</v>
      </c>
      <c r="B15" s="84">
        <v>874.54</v>
      </c>
      <c r="C15" s="41">
        <v>13</v>
      </c>
    </row>
    <row r="16" spans="1:26" x14ac:dyDescent="0.35">
      <c r="A16" s="39" t="s">
        <v>16</v>
      </c>
      <c r="B16" s="84">
        <v>3029.74</v>
      </c>
      <c r="C16" s="41">
        <v>32</v>
      </c>
      <c r="D16" s="43"/>
    </row>
    <row r="17" spans="1:16" x14ac:dyDescent="0.35">
      <c r="A17" s="39" t="s">
        <v>17</v>
      </c>
      <c r="B17" s="84">
        <v>0</v>
      </c>
      <c r="C17" s="41">
        <v>0</v>
      </c>
      <c r="D17" s="43"/>
    </row>
    <row r="18" spans="1:16" x14ac:dyDescent="0.35">
      <c r="A18" s="39" t="s">
        <v>18</v>
      </c>
      <c r="B18" s="84">
        <v>0</v>
      </c>
      <c r="C18" s="41">
        <v>0</v>
      </c>
      <c r="D18" s="43"/>
    </row>
    <row r="19" spans="1:16" x14ac:dyDescent="0.35">
      <c r="A19" s="39" t="s">
        <v>19</v>
      </c>
      <c r="B19" s="84">
        <v>365.24</v>
      </c>
      <c r="C19" s="41">
        <v>8</v>
      </c>
      <c r="D19" s="44"/>
    </row>
    <row r="20" spans="1:16" x14ac:dyDescent="0.35">
      <c r="A20" s="39" t="s">
        <v>20</v>
      </c>
      <c r="B20" s="84">
        <v>0</v>
      </c>
      <c r="C20" s="41">
        <v>0</v>
      </c>
      <c r="D20" s="44"/>
    </row>
    <row r="21" spans="1:16" x14ac:dyDescent="0.35">
      <c r="A21" s="39" t="s">
        <v>21</v>
      </c>
      <c r="B21" s="84">
        <v>0</v>
      </c>
      <c r="C21" s="41">
        <v>0</v>
      </c>
    </row>
    <row r="22" spans="1:16" x14ac:dyDescent="0.35">
      <c r="A22" s="39" t="s">
        <v>22</v>
      </c>
      <c r="B22" s="84">
        <v>0</v>
      </c>
      <c r="C22" s="41">
        <v>0</v>
      </c>
      <c r="D22" s="44"/>
    </row>
    <row r="23" spans="1:16" x14ac:dyDescent="0.35">
      <c r="A23" s="39" t="s">
        <v>23</v>
      </c>
      <c r="B23" s="84">
        <v>0</v>
      </c>
      <c r="C23" s="41">
        <v>0</v>
      </c>
      <c r="P23" s="74"/>
    </row>
    <row r="24" spans="1:16" ht="15" thickBot="1" x14ac:dyDescent="0.4">
      <c r="A24" s="36" t="s">
        <v>55</v>
      </c>
      <c r="B24" s="85">
        <f>SUM(B4:B23)</f>
        <v>51653.34</v>
      </c>
      <c r="C24" s="46">
        <f>SUM(C4:C23)</f>
        <v>322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75">
        <f>B24</f>
        <v>51653.34</v>
      </c>
      <c r="E26" s="49" t="s">
        <v>26</v>
      </c>
      <c r="F26" s="49"/>
      <c r="G26" s="49"/>
      <c r="H26" s="49"/>
      <c r="I26" s="49"/>
      <c r="J26" s="50">
        <v>151.30000000000001</v>
      </c>
    </row>
    <row r="27" spans="1:16" x14ac:dyDescent="0.35">
      <c r="A27" s="2" t="s">
        <v>56</v>
      </c>
      <c r="B27" s="77"/>
      <c r="C27" s="48">
        <v>70000</v>
      </c>
      <c r="E27" s="49" t="s">
        <v>28</v>
      </c>
      <c r="F27" s="49"/>
      <c r="G27" s="49"/>
      <c r="H27" s="49"/>
      <c r="I27" s="49"/>
      <c r="J27" s="50">
        <v>804.06</v>
      </c>
    </row>
    <row r="28" spans="1:16" ht="15" thickBot="1" x14ac:dyDescent="0.4">
      <c r="B28" s="76"/>
      <c r="C28" s="55">
        <f>SUM(C26-C27)</f>
        <v>-18346.660000000003</v>
      </c>
      <c r="J28" s="15"/>
    </row>
    <row r="29" spans="1:16" ht="15" thickTop="1" x14ac:dyDescent="0.35">
      <c r="B29" s="76"/>
      <c r="C29" s="51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78"/>
      <c r="C30" s="53">
        <v>287771.25</v>
      </c>
      <c r="E30" s="9" t="s">
        <v>31</v>
      </c>
      <c r="F30" s="9"/>
      <c r="G30" s="9"/>
      <c r="H30" s="9"/>
      <c r="I30" s="9"/>
      <c r="J30" s="16"/>
    </row>
    <row r="31" spans="1:16" x14ac:dyDescent="0.35">
      <c r="A31" s="3" t="s">
        <v>58</v>
      </c>
      <c r="B31" s="78"/>
      <c r="C31" s="53">
        <f>T5</f>
        <v>280000</v>
      </c>
      <c r="J31" s="15"/>
    </row>
    <row r="32" spans="1:16" ht="15" thickBot="1" x14ac:dyDescent="0.4">
      <c r="B32" s="76"/>
      <c r="C32" s="55">
        <f>SUM(C30-C31)</f>
        <v>7771.25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76"/>
      <c r="C33" s="58"/>
      <c r="E33" s="56" t="s">
        <v>34</v>
      </c>
      <c r="F33" s="56"/>
      <c r="G33" s="56"/>
      <c r="H33" s="56"/>
      <c r="I33" s="56"/>
      <c r="J33" s="57" t="s">
        <v>59</v>
      </c>
    </row>
    <row r="34" spans="1:11" x14ac:dyDescent="0.35">
      <c r="A34" s="59" t="s">
        <v>60</v>
      </c>
      <c r="B34" s="79"/>
      <c r="C34" s="61">
        <v>828.73</v>
      </c>
      <c r="J34" s="15"/>
    </row>
    <row r="35" spans="1:11" x14ac:dyDescent="0.35">
      <c r="A35" s="59" t="s">
        <v>61</v>
      </c>
      <c r="B35" s="79"/>
      <c r="C35" s="61">
        <f>T7</f>
        <v>35000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76"/>
      <c r="C36" s="55">
        <f>SUM(C34-C35)</f>
        <v>-34171.269999999997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76"/>
      <c r="C37" s="58"/>
      <c r="J37" s="15"/>
    </row>
    <row r="38" spans="1:11" x14ac:dyDescent="0.35">
      <c r="A38" s="64" t="s">
        <v>62</v>
      </c>
      <c r="B38" s="80"/>
      <c r="C38" s="66">
        <f>SUM(C30,C34)</f>
        <v>288599.98</v>
      </c>
      <c r="E38" s="67" t="s">
        <v>40</v>
      </c>
      <c r="F38" s="67"/>
      <c r="G38" s="67"/>
      <c r="H38" s="67"/>
      <c r="I38" s="67"/>
      <c r="J38" s="68">
        <v>369.05</v>
      </c>
      <c r="K38" t="s">
        <v>50</v>
      </c>
    </row>
    <row r="39" spans="1:11" x14ac:dyDescent="0.35">
      <c r="A39" s="64" t="s">
        <v>63</v>
      </c>
      <c r="B39" s="80"/>
      <c r="C39" s="66">
        <f>SUM(C31,C35)</f>
        <v>315000</v>
      </c>
      <c r="E39" s="67" t="s">
        <v>42</v>
      </c>
      <c r="F39" s="67"/>
      <c r="G39" s="67"/>
      <c r="H39" s="67"/>
      <c r="I39" s="67"/>
      <c r="J39" s="68">
        <v>830.29</v>
      </c>
    </row>
    <row r="40" spans="1:11" ht="15" thickBot="1" x14ac:dyDescent="0.4">
      <c r="B40" s="76"/>
      <c r="C40" s="55">
        <f>SUM(C38-C39)</f>
        <v>-26400.020000000019</v>
      </c>
      <c r="J40" s="15"/>
    </row>
    <row r="41" spans="1:11" ht="15" thickTop="1" x14ac:dyDescent="0.35">
      <c r="B41" s="76"/>
      <c r="C41" s="35"/>
      <c r="E41" s="13" t="s">
        <v>43</v>
      </c>
      <c r="F41" s="13"/>
      <c r="G41" s="13"/>
      <c r="H41" s="13"/>
      <c r="I41" s="13"/>
      <c r="J41" s="20">
        <v>22.7</v>
      </c>
    </row>
    <row r="42" spans="1:11" x14ac:dyDescent="0.35">
      <c r="A42" s="6" t="s">
        <v>64</v>
      </c>
      <c r="B42" s="81"/>
      <c r="C42" s="70">
        <v>882</v>
      </c>
      <c r="E42" s="13" t="s">
        <v>65</v>
      </c>
      <c r="F42" s="13"/>
      <c r="G42" s="13"/>
      <c r="H42" s="13"/>
      <c r="I42" s="13"/>
      <c r="J42" s="20">
        <v>120.6</v>
      </c>
    </row>
    <row r="43" spans="1:11" x14ac:dyDescent="0.35">
      <c r="B43" s="76"/>
      <c r="C43" s="35"/>
    </row>
    <row r="44" spans="1:11" x14ac:dyDescent="0.35">
      <c r="A44" s="7" t="s">
        <v>66</v>
      </c>
      <c r="B44" s="82"/>
      <c r="C44" s="72">
        <v>94903.59</v>
      </c>
    </row>
    <row r="45" spans="1:11" x14ac:dyDescent="0.35">
      <c r="B45" s="76"/>
      <c r="C45" s="35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C4E7E-D46B-4054-A175-9C1808F23459}">
  <sheetPr codeName="Sheet15"/>
  <dimension ref="A1:Z45"/>
  <sheetViews>
    <sheetView topLeftCell="I1" zoomScale="75" zoomScaleNormal="75" workbookViewId="0">
      <selection activeCell="N17" sqref="N17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style="15" customWidth="1"/>
    <col min="20" max="20" width="17.90625" customWidth="1"/>
  </cols>
  <sheetData>
    <row r="1" spans="1:26" x14ac:dyDescent="0.35">
      <c r="A1" s="33" t="s">
        <v>47</v>
      </c>
      <c r="B1" s="34">
        <v>45264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2</v>
      </c>
      <c r="T3" s="15">
        <f>S3*210000</f>
        <v>420000</v>
      </c>
    </row>
    <row r="4" spans="1:26" x14ac:dyDescent="0.35">
      <c r="A4" s="39" t="s">
        <v>4</v>
      </c>
      <c r="B4" s="84">
        <v>-66662.44</v>
      </c>
      <c r="C4" s="41">
        <v>63</v>
      </c>
      <c r="R4" t="s">
        <v>52</v>
      </c>
      <c r="S4" s="15">
        <v>1</v>
      </c>
      <c r="T4" s="15">
        <f>S4*70000</f>
        <v>70000</v>
      </c>
    </row>
    <row r="5" spans="1:26" x14ac:dyDescent="0.35">
      <c r="A5" s="39" t="s">
        <v>5</v>
      </c>
      <c r="B5" s="84">
        <v>9140.77</v>
      </c>
      <c r="C5" s="41">
        <v>36</v>
      </c>
      <c r="S5" s="15"/>
      <c r="T5" s="42">
        <f>SUM(T3:T4)</f>
        <v>490000</v>
      </c>
    </row>
    <row r="6" spans="1:26" x14ac:dyDescent="0.35">
      <c r="A6" s="39" t="s">
        <v>6</v>
      </c>
      <c r="B6" s="84">
        <v>7776.37</v>
      </c>
      <c r="C6" s="41">
        <v>47</v>
      </c>
      <c r="S6" s="15"/>
      <c r="T6" s="42"/>
    </row>
    <row r="7" spans="1:26" x14ac:dyDescent="0.35">
      <c r="A7" s="39" t="s">
        <v>7</v>
      </c>
      <c r="B7" s="84">
        <v>4326.7700000000004</v>
      </c>
      <c r="C7" s="41">
        <v>24</v>
      </c>
      <c r="R7" t="s">
        <v>53</v>
      </c>
      <c r="S7" s="15">
        <v>2</v>
      </c>
      <c r="T7" s="15">
        <f>S7*35000</f>
        <v>70000</v>
      </c>
    </row>
    <row r="8" spans="1:26" x14ac:dyDescent="0.35">
      <c r="A8" s="39" t="s">
        <v>8</v>
      </c>
      <c r="B8" s="84">
        <v>17205.66</v>
      </c>
      <c r="C8" s="41">
        <v>27</v>
      </c>
      <c r="S8" s="15"/>
      <c r="T8" s="15"/>
    </row>
    <row r="9" spans="1:26" x14ac:dyDescent="0.35">
      <c r="A9" s="39" t="s">
        <v>9</v>
      </c>
      <c r="B9" s="84">
        <v>2874.48</v>
      </c>
      <c r="C9" s="41">
        <v>31</v>
      </c>
      <c r="S9" s="15"/>
      <c r="T9" s="15"/>
    </row>
    <row r="10" spans="1:26" x14ac:dyDescent="0.35">
      <c r="A10" s="39" t="s">
        <v>10</v>
      </c>
      <c r="B10" s="84">
        <v>8703.08</v>
      </c>
      <c r="C10" s="41">
        <v>24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84">
        <v>8692.49</v>
      </c>
      <c r="C11" s="41">
        <v>30</v>
      </c>
    </row>
    <row r="12" spans="1:26" x14ac:dyDescent="0.35">
      <c r="A12" s="39" t="s">
        <v>12</v>
      </c>
      <c r="B12" s="84">
        <v>3935.44</v>
      </c>
      <c r="C12" s="41">
        <v>12</v>
      </c>
    </row>
    <row r="13" spans="1:26" x14ac:dyDescent="0.35">
      <c r="A13" s="39" t="s">
        <v>13</v>
      </c>
      <c r="B13" s="84">
        <v>2974.38</v>
      </c>
      <c r="C13" s="41">
        <v>16</v>
      </c>
    </row>
    <row r="14" spans="1:26" x14ac:dyDescent="0.35">
      <c r="A14" s="39" t="s">
        <v>14</v>
      </c>
      <c r="B14" s="84">
        <v>3142.33</v>
      </c>
      <c r="C14" s="41">
        <v>19</v>
      </c>
    </row>
    <row r="15" spans="1:26" x14ac:dyDescent="0.35">
      <c r="A15" s="39" t="s">
        <v>15</v>
      </c>
      <c r="B15" s="84">
        <v>5048.21</v>
      </c>
      <c r="C15" s="41">
        <v>34</v>
      </c>
    </row>
    <row r="16" spans="1:26" x14ac:dyDescent="0.35">
      <c r="A16" s="39" t="s">
        <v>16</v>
      </c>
      <c r="B16" s="84">
        <v>11022.07</v>
      </c>
      <c r="C16" s="41">
        <v>51</v>
      </c>
      <c r="D16" s="43"/>
    </row>
    <row r="17" spans="1:16" x14ac:dyDescent="0.35">
      <c r="A17" s="39" t="s">
        <v>17</v>
      </c>
      <c r="B17" s="84">
        <v>6484.65</v>
      </c>
      <c r="C17" s="41">
        <v>18</v>
      </c>
      <c r="D17" s="43"/>
    </row>
    <row r="18" spans="1:16" x14ac:dyDescent="0.35">
      <c r="A18" s="39" t="s">
        <v>18</v>
      </c>
      <c r="B18" s="84">
        <v>1617.36</v>
      </c>
      <c r="C18" s="41">
        <v>7</v>
      </c>
      <c r="D18" s="43"/>
    </row>
    <row r="19" spans="1:16" x14ac:dyDescent="0.35">
      <c r="A19" s="39" t="s">
        <v>19</v>
      </c>
      <c r="B19" s="84">
        <v>12885.41</v>
      </c>
      <c r="C19" s="41">
        <v>18</v>
      </c>
      <c r="D19" s="44"/>
    </row>
    <row r="20" spans="1:16" x14ac:dyDescent="0.35">
      <c r="A20" s="39" t="s">
        <v>20</v>
      </c>
      <c r="B20" s="84">
        <v>10131.280000000001</v>
      </c>
      <c r="C20" s="41">
        <v>18</v>
      </c>
      <c r="D20" s="44"/>
    </row>
    <row r="21" spans="1:16" x14ac:dyDescent="0.35">
      <c r="A21" s="39" t="s">
        <v>21</v>
      </c>
      <c r="B21" s="84">
        <v>2547.15</v>
      </c>
      <c r="C21" s="41">
        <v>16</v>
      </c>
    </row>
    <row r="22" spans="1:16" x14ac:dyDescent="0.35">
      <c r="A22" s="39" t="s">
        <v>22</v>
      </c>
      <c r="B22" s="84">
        <v>226.97</v>
      </c>
      <c r="C22" s="41">
        <v>5</v>
      </c>
      <c r="D22" s="44"/>
    </row>
    <row r="23" spans="1:16" x14ac:dyDescent="0.35">
      <c r="A23" s="39" t="s">
        <v>23</v>
      </c>
      <c r="B23" s="84">
        <v>0</v>
      </c>
      <c r="C23" s="41">
        <v>0</v>
      </c>
      <c r="P23" s="74"/>
    </row>
    <row r="24" spans="1:16" ht="15" thickBot="1" x14ac:dyDescent="0.4">
      <c r="A24" s="36" t="s">
        <v>55</v>
      </c>
      <c r="B24" s="85">
        <f>SUM(B4:B23)</f>
        <v>52072.43</v>
      </c>
      <c r="C24" s="46">
        <f>SUM(C4:C23)</f>
        <v>496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75">
        <f>B24</f>
        <v>52072.43</v>
      </c>
      <c r="E26" s="49" t="s">
        <v>26</v>
      </c>
      <c r="F26" s="49"/>
      <c r="G26" s="49"/>
      <c r="H26" s="49"/>
      <c r="I26" s="49"/>
      <c r="J26" s="50">
        <v>1458.79</v>
      </c>
    </row>
    <row r="27" spans="1:16" x14ac:dyDescent="0.35">
      <c r="A27" s="2" t="s">
        <v>56</v>
      </c>
      <c r="B27" s="77"/>
      <c r="C27" s="48">
        <v>210000</v>
      </c>
      <c r="E27" s="49" t="s">
        <v>28</v>
      </c>
      <c r="F27" s="49"/>
      <c r="G27" s="49"/>
      <c r="H27" s="49"/>
      <c r="I27" s="49"/>
      <c r="J27" s="50">
        <v>2441.11</v>
      </c>
    </row>
    <row r="28" spans="1:16" ht="15" thickBot="1" x14ac:dyDescent="0.4">
      <c r="B28" s="76"/>
      <c r="C28" s="55">
        <f>SUM(C26-C27)</f>
        <v>-157927.57</v>
      </c>
    </row>
    <row r="29" spans="1:16" ht="15" thickTop="1" x14ac:dyDescent="0.35">
      <c r="B29" s="76"/>
      <c r="C29" s="51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78"/>
      <c r="C30" s="53">
        <v>296586.21000000002</v>
      </c>
      <c r="E30" s="9" t="s">
        <v>31</v>
      </c>
      <c r="F30" s="9"/>
      <c r="G30" s="9"/>
      <c r="H30" s="9"/>
      <c r="I30" s="9"/>
      <c r="J30" s="16"/>
    </row>
    <row r="31" spans="1:16" x14ac:dyDescent="0.35">
      <c r="A31" s="3" t="s">
        <v>58</v>
      </c>
      <c r="B31" s="78"/>
      <c r="C31" s="53">
        <f>T5</f>
        <v>490000</v>
      </c>
    </row>
    <row r="32" spans="1:16" ht="15" thickBot="1" x14ac:dyDescent="0.4">
      <c r="B32" s="76"/>
      <c r="C32" s="55">
        <f>SUM(C30-C31)</f>
        <v>-193413.78999999998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76"/>
      <c r="C33" s="58"/>
      <c r="E33" s="56" t="s">
        <v>34</v>
      </c>
      <c r="F33" s="56"/>
      <c r="G33" s="56"/>
      <c r="H33" s="56"/>
      <c r="I33" s="56"/>
      <c r="J33" s="57" t="s">
        <v>59</v>
      </c>
    </row>
    <row r="34" spans="1:11" x14ac:dyDescent="0.35">
      <c r="A34" s="59" t="s">
        <v>60</v>
      </c>
      <c r="B34" s="79"/>
      <c r="C34" s="61">
        <v>987.07</v>
      </c>
    </row>
    <row r="35" spans="1:11" x14ac:dyDescent="0.35">
      <c r="A35" s="59" t="s">
        <v>61</v>
      </c>
      <c r="B35" s="79"/>
      <c r="C35" s="61">
        <f>T7</f>
        <v>70000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76"/>
      <c r="C36" s="55">
        <f>SUM(C34-C35)</f>
        <v>-69012.929999999993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76"/>
      <c r="C37" s="58"/>
    </row>
    <row r="38" spans="1:11" x14ac:dyDescent="0.35">
      <c r="A38" s="64" t="s">
        <v>62</v>
      </c>
      <c r="B38" s="80"/>
      <c r="C38" s="66">
        <f>SUM(C30,C34)</f>
        <v>297573.28000000003</v>
      </c>
      <c r="E38" s="67" t="s">
        <v>40</v>
      </c>
      <c r="F38" s="67"/>
      <c r="G38" s="67"/>
      <c r="H38" s="67"/>
      <c r="I38" s="67"/>
      <c r="J38" s="68">
        <v>484.19</v>
      </c>
      <c r="K38" t="s">
        <v>50</v>
      </c>
    </row>
    <row r="39" spans="1:11" x14ac:dyDescent="0.35">
      <c r="A39" s="64" t="s">
        <v>63</v>
      </c>
      <c r="B39" s="80"/>
      <c r="C39" s="66">
        <f>SUM(C31,C35)</f>
        <v>560000</v>
      </c>
      <c r="E39" s="67" t="s">
        <v>42</v>
      </c>
      <c r="F39" s="67"/>
      <c r="G39" s="67"/>
      <c r="H39" s="67"/>
      <c r="I39" s="67"/>
      <c r="J39" s="68">
        <v>1314.48</v>
      </c>
    </row>
    <row r="40" spans="1:11" ht="15" thickBot="1" x14ac:dyDescent="0.4">
      <c r="B40" s="76"/>
      <c r="C40" s="55">
        <f>SUM(C38-C39)</f>
        <v>-262426.71999999997</v>
      </c>
    </row>
    <row r="41" spans="1:11" ht="15" thickTop="1" x14ac:dyDescent="0.35">
      <c r="B41" s="76"/>
      <c r="C41" s="35"/>
      <c r="E41" s="13" t="s">
        <v>43</v>
      </c>
      <c r="F41" s="13"/>
      <c r="G41" s="13"/>
      <c r="H41" s="13"/>
      <c r="I41" s="13"/>
      <c r="J41" s="20">
        <v>218.83</v>
      </c>
    </row>
    <row r="42" spans="1:11" x14ac:dyDescent="0.35">
      <c r="A42" s="6" t="s">
        <v>64</v>
      </c>
      <c r="B42" s="81"/>
      <c r="C42" s="70">
        <v>1373</v>
      </c>
      <c r="E42" s="13" t="s">
        <v>65</v>
      </c>
      <c r="F42" s="13"/>
      <c r="G42" s="13"/>
      <c r="H42" s="13"/>
      <c r="I42" s="13"/>
      <c r="J42" s="20">
        <v>366.17</v>
      </c>
    </row>
    <row r="43" spans="1:11" x14ac:dyDescent="0.35">
      <c r="B43" s="76"/>
      <c r="C43" s="35"/>
    </row>
    <row r="44" spans="1:11" x14ac:dyDescent="0.35">
      <c r="A44" s="7" t="s">
        <v>66</v>
      </c>
      <c r="B44" s="82"/>
      <c r="C44" s="72">
        <v>212087.04000000001</v>
      </c>
    </row>
    <row r="45" spans="1:11" x14ac:dyDescent="0.35">
      <c r="B45" s="76"/>
      <c r="C45" s="35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41E804-6652-4FDE-8812-3AE3F4931541}">
  <sheetPr codeName="Sheet16"/>
  <dimension ref="A1:Z45"/>
  <sheetViews>
    <sheetView zoomScale="75" zoomScaleNormal="75" workbookViewId="0">
      <selection activeCell="P12" sqref="P12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style="15" customWidth="1"/>
    <col min="20" max="20" width="17.90625" customWidth="1"/>
  </cols>
  <sheetData>
    <row r="1" spans="1:26" x14ac:dyDescent="0.35">
      <c r="A1" s="33" t="s">
        <v>47</v>
      </c>
      <c r="B1" s="34">
        <v>45265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3</v>
      </c>
      <c r="T3" s="15">
        <f>S3*210000</f>
        <v>630000</v>
      </c>
    </row>
    <row r="4" spans="1:26" x14ac:dyDescent="0.35">
      <c r="A4" s="39" t="s">
        <v>4</v>
      </c>
      <c r="B4" s="84">
        <v>85850.32</v>
      </c>
      <c r="C4" s="41">
        <v>61</v>
      </c>
      <c r="R4" t="s">
        <v>52</v>
      </c>
      <c r="S4" s="15">
        <v>1</v>
      </c>
      <c r="T4" s="15">
        <f>S4*70000</f>
        <v>70000</v>
      </c>
    </row>
    <row r="5" spans="1:26" x14ac:dyDescent="0.35">
      <c r="A5" s="39" t="s">
        <v>5</v>
      </c>
      <c r="B5" s="84">
        <v>5872.48</v>
      </c>
      <c r="C5" s="41">
        <v>33</v>
      </c>
      <c r="S5" s="15"/>
      <c r="T5" s="42">
        <f>SUM(T3:T4)</f>
        <v>700000</v>
      </c>
    </row>
    <row r="6" spans="1:26" x14ac:dyDescent="0.35">
      <c r="A6" s="39" t="s">
        <v>6</v>
      </c>
      <c r="B6" s="84">
        <v>7887.21</v>
      </c>
      <c r="C6" s="41">
        <v>33</v>
      </c>
      <c r="S6" s="15"/>
      <c r="T6" s="42"/>
    </row>
    <row r="7" spans="1:26" x14ac:dyDescent="0.35">
      <c r="A7" s="39" t="s">
        <v>7</v>
      </c>
      <c r="B7" s="84">
        <v>4389.16</v>
      </c>
      <c r="C7" s="41">
        <v>27</v>
      </c>
      <c r="R7" t="s">
        <v>53</v>
      </c>
      <c r="S7" s="15">
        <v>3</v>
      </c>
      <c r="T7" s="15">
        <f>S7*35000</f>
        <v>105000</v>
      </c>
    </row>
    <row r="8" spans="1:26" x14ac:dyDescent="0.35">
      <c r="A8" s="39" t="s">
        <v>8</v>
      </c>
      <c r="B8" s="84">
        <v>16761.32</v>
      </c>
      <c r="C8" s="41">
        <v>17</v>
      </c>
      <c r="S8" s="15"/>
      <c r="T8" s="15"/>
    </row>
    <row r="9" spans="1:26" x14ac:dyDescent="0.35">
      <c r="A9" s="39" t="s">
        <v>9</v>
      </c>
      <c r="B9" s="84">
        <v>2247.87</v>
      </c>
      <c r="C9" s="41">
        <v>27</v>
      </c>
      <c r="S9" s="15"/>
      <c r="T9" s="15"/>
    </row>
    <row r="10" spans="1:26" x14ac:dyDescent="0.35">
      <c r="A10" s="39" t="s">
        <v>10</v>
      </c>
      <c r="B10" s="84">
        <v>8908.64</v>
      </c>
      <c r="C10" s="41">
        <v>37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84">
        <v>8935.56</v>
      </c>
      <c r="C11" s="41">
        <v>32</v>
      </c>
    </row>
    <row r="12" spans="1:26" x14ac:dyDescent="0.35">
      <c r="A12" s="39" t="s">
        <v>12</v>
      </c>
      <c r="B12" s="84">
        <v>36727.06</v>
      </c>
      <c r="C12" s="41">
        <v>12</v>
      </c>
    </row>
    <row r="13" spans="1:26" x14ac:dyDescent="0.35">
      <c r="A13" s="39" t="s">
        <v>13</v>
      </c>
      <c r="B13" s="84">
        <v>1625.27</v>
      </c>
      <c r="C13" s="41">
        <v>16</v>
      </c>
    </row>
    <row r="14" spans="1:26" x14ac:dyDescent="0.35">
      <c r="A14" s="39" t="s">
        <v>14</v>
      </c>
      <c r="B14" s="84">
        <v>12245.68</v>
      </c>
      <c r="C14" s="41">
        <v>35</v>
      </c>
    </row>
    <row r="15" spans="1:26" x14ac:dyDescent="0.35">
      <c r="A15" s="39" t="s">
        <v>15</v>
      </c>
      <c r="B15" s="84">
        <v>1946.06</v>
      </c>
      <c r="C15" s="41">
        <v>18</v>
      </c>
    </row>
    <row r="16" spans="1:26" x14ac:dyDescent="0.35">
      <c r="A16" s="39" t="s">
        <v>16</v>
      </c>
      <c r="B16" s="84">
        <v>9122.84</v>
      </c>
      <c r="C16" s="41">
        <v>51</v>
      </c>
      <c r="D16" s="43"/>
    </row>
    <row r="17" spans="1:16" x14ac:dyDescent="0.35">
      <c r="A17" s="39" t="s">
        <v>17</v>
      </c>
      <c r="B17" s="84">
        <v>4962.1899999999996</v>
      </c>
      <c r="C17" s="41">
        <v>19</v>
      </c>
      <c r="D17" s="43"/>
    </row>
    <row r="18" spans="1:16" x14ac:dyDescent="0.35">
      <c r="A18" s="39" t="s">
        <v>18</v>
      </c>
      <c r="B18" s="84">
        <v>1135.02</v>
      </c>
      <c r="C18" s="41">
        <v>8</v>
      </c>
      <c r="D18" s="43"/>
    </row>
    <row r="19" spans="1:16" x14ac:dyDescent="0.35">
      <c r="A19" s="39" t="s">
        <v>19</v>
      </c>
      <c r="B19" s="84">
        <v>3322.06</v>
      </c>
      <c r="C19" s="41">
        <v>12</v>
      </c>
      <c r="D19" s="44"/>
    </row>
    <row r="20" spans="1:16" x14ac:dyDescent="0.35">
      <c r="A20" s="39" t="s">
        <v>20</v>
      </c>
      <c r="B20" s="84">
        <v>1391.04</v>
      </c>
      <c r="C20" s="41">
        <v>8</v>
      </c>
      <c r="D20" s="44"/>
    </row>
    <row r="21" spans="1:16" x14ac:dyDescent="0.35">
      <c r="A21" s="39" t="s">
        <v>21</v>
      </c>
      <c r="B21" s="84">
        <v>1947.35</v>
      </c>
      <c r="C21" s="41">
        <v>12</v>
      </c>
    </row>
    <row r="22" spans="1:16" x14ac:dyDescent="0.35">
      <c r="A22" s="39" t="s">
        <v>22</v>
      </c>
      <c r="B22" s="84">
        <v>0</v>
      </c>
      <c r="C22" s="41">
        <v>0</v>
      </c>
      <c r="D22" s="44"/>
    </row>
    <row r="23" spans="1:16" x14ac:dyDescent="0.35">
      <c r="A23" s="39" t="s">
        <v>23</v>
      </c>
      <c r="B23" s="84">
        <v>0</v>
      </c>
      <c r="C23" s="41">
        <v>0</v>
      </c>
      <c r="P23" s="74"/>
    </row>
    <row r="24" spans="1:16" ht="15" thickBot="1" x14ac:dyDescent="0.4">
      <c r="A24" s="36" t="s">
        <v>55</v>
      </c>
      <c r="B24" s="85">
        <f>SUM(B4:B23)</f>
        <v>215277.12999999998</v>
      </c>
      <c r="C24" s="46">
        <f>SUM(C4:C23)</f>
        <v>458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75">
        <f>B24</f>
        <v>215277.12999999998</v>
      </c>
      <c r="E26" s="49" t="s">
        <v>26</v>
      </c>
      <c r="F26" s="49"/>
      <c r="G26" s="49"/>
      <c r="H26" s="49"/>
      <c r="I26" s="49"/>
      <c r="J26" s="50">
        <v>1634.11</v>
      </c>
    </row>
    <row r="27" spans="1:16" x14ac:dyDescent="0.35">
      <c r="A27" s="2" t="s">
        <v>56</v>
      </c>
      <c r="B27" s="77"/>
      <c r="C27" s="48">
        <v>210000</v>
      </c>
      <c r="E27" s="49" t="s">
        <v>28</v>
      </c>
      <c r="F27" s="49"/>
      <c r="G27" s="49"/>
      <c r="H27" s="49"/>
      <c r="I27" s="49"/>
      <c r="J27" s="50">
        <v>4141.53</v>
      </c>
    </row>
    <row r="28" spans="1:16" ht="15" thickBot="1" x14ac:dyDescent="0.4">
      <c r="B28" s="76"/>
      <c r="C28" s="55">
        <f>SUM(C26-C27)</f>
        <v>5277.1299999999756</v>
      </c>
    </row>
    <row r="29" spans="1:16" ht="15" thickTop="1" x14ac:dyDescent="0.35">
      <c r="B29" s="76"/>
      <c r="C29" s="51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78"/>
      <c r="C30" s="53">
        <v>537488.36</v>
      </c>
      <c r="E30" s="9" t="s">
        <v>31</v>
      </c>
      <c r="F30" s="9"/>
      <c r="G30" s="9"/>
      <c r="H30" s="9"/>
      <c r="I30" s="9"/>
      <c r="J30" s="16"/>
    </row>
    <row r="31" spans="1:16" x14ac:dyDescent="0.35">
      <c r="A31" s="3" t="s">
        <v>58</v>
      </c>
      <c r="B31" s="78"/>
      <c r="C31" s="53">
        <f>T5</f>
        <v>700000</v>
      </c>
    </row>
    <row r="32" spans="1:16" ht="15" thickBot="1" x14ac:dyDescent="0.4">
      <c r="B32" s="76"/>
      <c r="C32" s="55">
        <f>SUM(C30-C31)</f>
        <v>-162511.64000000001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76"/>
      <c r="C33" s="58"/>
      <c r="E33" s="56" t="s">
        <v>34</v>
      </c>
      <c r="F33" s="56"/>
      <c r="G33" s="56"/>
      <c r="H33" s="56"/>
      <c r="I33" s="56"/>
      <c r="J33" s="57" t="s">
        <v>59</v>
      </c>
    </row>
    <row r="34" spans="1:11" x14ac:dyDescent="0.35">
      <c r="A34" s="59" t="s">
        <v>60</v>
      </c>
      <c r="B34" s="79"/>
      <c r="C34" s="61">
        <v>1111.27</v>
      </c>
    </row>
    <row r="35" spans="1:11" x14ac:dyDescent="0.35">
      <c r="A35" s="59" t="s">
        <v>61</v>
      </c>
      <c r="B35" s="79"/>
      <c r="C35" s="61">
        <f>T7</f>
        <v>105000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76"/>
      <c r="C36" s="55">
        <f>SUM(C34-C35)</f>
        <v>-103888.73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76"/>
      <c r="C37" s="58"/>
    </row>
    <row r="38" spans="1:11" x14ac:dyDescent="0.35">
      <c r="A38" s="64" t="s">
        <v>62</v>
      </c>
      <c r="B38" s="80"/>
      <c r="C38" s="66">
        <f>SUM(C30,C34)</f>
        <v>538599.63</v>
      </c>
      <c r="E38" s="67" t="s">
        <v>40</v>
      </c>
      <c r="F38" s="67"/>
      <c r="G38" s="67"/>
      <c r="H38" s="67"/>
      <c r="I38" s="67"/>
      <c r="J38" s="68">
        <v>293.02999999999997</v>
      </c>
      <c r="K38" t="s">
        <v>50</v>
      </c>
    </row>
    <row r="39" spans="1:11" x14ac:dyDescent="0.35">
      <c r="A39" s="64" t="s">
        <v>63</v>
      </c>
      <c r="B39" s="80"/>
      <c r="C39" s="66">
        <f>SUM(C31,C35)</f>
        <v>805000</v>
      </c>
      <c r="E39" s="67" t="s">
        <v>42</v>
      </c>
      <c r="F39" s="67"/>
      <c r="G39" s="67"/>
      <c r="H39" s="67"/>
      <c r="I39" s="67"/>
      <c r="J39" s="68">
        <v>1606.99</v>
      </c>
    </row>
    <row r="40" spans="1:11" ht="15" thickBot="1" x14ac:dyDescent="0.4">
      <c r="B40" s="76"/>
      <c r="C40" s="55">
        <f>SUM(C38-C39)</f>
        <v>-266400.37</v>
      </c>
    </row>
    <row r="41" spans="1:11" ht="15" thickTop="1" x14ac:dyDescent="0.35">
      <c r="B41" s="76"/>
      <c r="C41" s="35"/>
      <c r="E41" s="13" t="s">
        <v>43</v>
      </c>
      <c r="F41" s="13"/>
      <c r="G41" s="13"/>
      <c r="H41" s="13"/>
      <c r="I41" s="13"/>
      <c r="J41" s="20">
        <v>245.14</v>
      </c>
    </row>
    <row r="42" spans="1:11" x14ac:dyDescent="0.35">
      <c r="A42" s="6" t="s">
        <v>64</v>
      </c>
      <c r="B42" s="81"/>
      <c r="C42" s="70">
        <v>1838</v>
      </c>
      <c r="E42" s="13" t="s">
        <v>65</v>
      </c>
      <c r="F42" s="13"/>
      <c r="G42" s="13"/>
      <c r="H42" s="13"/>
      <c r="I42" s="13"/>
      <c r="J42" s="20">
        <v>621.25</v>
      </c>
    </row>
    <row r="43" spans="1:11" x14ac:dyDescent="0.35">
      <c r="B43" s="76"/>
      <c r="C43" s="35"/>
    </row>
    <row r="44" spans="1:11" x14ac:dyDescent="0.35">
      <c r="A44" s="7" t="s">
        <v>66</v>
      </c>
      <c r="B44" s="82"/>
      <c r="C44" s="98">
        <v>273050.06</v>
      </c>
    </row>
    <row r="45" spans="1:11" x14ac:dyDescent="0.35">
      <c r="B45" s="76"/>
      <c r="C45" s="35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78B082-7041-4746-8D45-E7106081118B}">
  <sheetPr codeName="Sheet17"/>
  <dimension ref="A1:AE44"/>
  <sheetViews>
    <sheetView topLeftCell="A2" zoomScale="70" zoomScaleNormal="80" workbookViewId="0">
      <selection activeCell="D13" sqref="D13"/>
    </sheetView>
  </sheetViews>
  <sheetFormatPr defaultRowHeight="14.5" x14ac:dyDescent="0.35"/>
  <cols>
    <col min="1" max="1" width="30" customWidth="1"/>
    <col min="2" max="2" width="33.54296875" style="115" customWidth="1"/>
    <col min="3" max="3" width="22" style="115" customWidth="1"/>
    <col min="4" max="4" width="19.453125" style="115" customWidth="1"/>
    <col min="5" max="5" width="18.6328125" customWidth="1"/>
    <col min="6" max="6" width="22.36328125" customWidth="1"/>
    <col min="7" max="7" width="22" customWidth="1"/>
    <col min="8" max="8" width="19.54296875" customWidth="1"/>
    <col min="15" max="15" width="15" style="15" customWidth="1"/>
    <col min="25" max="25" width="17.90625" customWidth="1"/>
    <col min="27" max="27" width="14.54296875" customWidth="1"/>
  </cols>
  <sheetData>
    <row r="1" spans="1:31" x14ac:dyDescent="0.35">
      <c r="A1" s="33" t="s">
        <v>47</v>
      </c>
      <c r="B1" s="116" t="s">
        <v>68</v>
      </c>
      <c r="C1" s="105"/>
      <c r="D1" s="105"/>
      <c r="E1" s="35"/>
      <c r="F1" s="35"/>
      <c r="G1" s="35"/>
      <c r="H1" s="35"/>
    </row>
    <row r="2" spans="1:31" x14ac:dyDescent="0.35">
      <c r="B2" s="105"/>
      <c r="C2" s="105"/>
      <c r="D2" s="105"/>
      <c r="E2" s="35"/>
      <c r="F2" s="35"/>
      <c r="G2" s="35"/>
      <c r="H2" s="35"/>
    </row>
    <row r="3" spans="1:31" x14ac:dyDescent="0.35">
      <c r="A3" s="36" t="s">
        <v>1</v>
      </c>
      <c r="B3" s="106" t="s">
        <v>69</v>
      </c>
      <c r="C3" s="106" t="s">
        <v>70</v>
      </c>
      <c r="D3" s="106" t="s">
        <v>71</v>
      </c>
      <c r="E3" s="37" t="s">
        <v>72</v>
      </c>
      <c r="F3" s="37" t="s">
        <v>73</v>
      </c>
      <c r="G3" s="37" t="s">
        <v>74</v>
      </c>
      <c r="H3" s="37" t="s">
        <v>75</v>
      </c>
      <c r="I3" s="38" t="s">
        <v>50</v>
      </c>
      <c r="W3" t="s">
        <v>51</v>
      </c>
      <c r="X3" s="15">
        <v>3</v>
      </c>
      <c r="Y3" s="15">
        <f>X3*210000</f>
        <v>630000</v>
      </c>
      <c r="Z3">
        <v>242</v>
      </c>
      <c r="AA3">
        <f>Z3*210000</f>
        <v>50820000</v>
      </c>
    </row>
    <row r="4" spans="1:31" x14ac:dyDescent="0.35">
      <c r="A4" s="39" t="s">
        <v>4</v>
      </c>
      <c r="B4" s="102">
        <v>85850.32</v>
      </c>
      <c r="C4" s="102">
        <v>85244.24</v>
      </c>
      <c r="D4" s="102">
        <v>25042271.489999998</v>
      </c>
      <c r="E4" s="102">
        <v>37766.800000000003</v>
      </c>
      <c r="F4" s="41">
        <v>61</v>
      </c>
      <c r="G4" s="41">
        <v>189</v>
      </c>
      <c r="H4" s="41">
        <v>14232</v>
      </c>
      <c r="W4" t="s">
        <v>52</v>
      </c>
      <c r="X4" s="15">
        <v>1</v>
      </c>
      <c r="Y4" s="15">
        <f>X4*70000</f>
        <v>70000</v>
      </c>
      <c r="Z4">
        <v>48</v>
      </c>
      <c r="AA4">
        <f>Z4*70000</f>
        <v>3360000</v>
      </c>
    </row>
    <row r="5" spans="1:31" x14ac:dyDescent="0.35">
      <c r="A5" s="39" t="s">
        <v>5</v>
      </c>
      <c r="B5" s="102">
        <v>5872.48</v>
      </c>
      <c r="C5" s="102">
        <v>26540.77</v>
      </c>
      <c r="D5" s="102">
        <v>2427850.58</v>
      </c>
      <c r="E5" s="102">
        <v>3066.2</v>
      </c>
      <c r="F5" s="41">
        <v>33</v>
      </c>
      <c r="G5" s="41">
        <v>141</v>
      </c>
      <c r="H5" s="41">
        <v>10043</v>
      </c>
      <c r="X5" s="15"/>
      <c r="Y5" s="42">
        <f>SUM(Y3:Y4)</f>
        <v>700000</v>
      </c>
      <c r="AA5">
        <f>AA4+AA3</f>
        <v>54180000</v>
      </c>
    </row>
    <row r="6" spans="1:31" x14ac:dyDescent="0.35">
      <c r="A6" s="39" t="s">
        <v>6</v>
      </c>
      <c r="B6" s="102">
        <v>7887.21</v>
      </c>
      <c r="C6" s="102">
        <v>25195.96</v>
      </c>
      <c r="D6" s="102">
        <v>1486759.11</v>
      </c>
      <c r="E6" s="102">
        <v>-13.5</v>
      </c>
      <c r="F6" s="41">
        <v>33</v>
      </c>
      <c r="G6" s="41">
        <v>144</v>
      </c>
      <c r="H6" s="41">
        <v>9420</v>
      </c>
      <c r="X6" s="15"/>
      <c r="Y6" s="42"/>
    </row>
    <row r="7" spans="1:31" x14ac:dyDescent="0.35">
      <c r="A7" s="39" t="s">
        <v>7</v>
      </c>
      <c r="B7" s="102">
        <v>4389.16</v>
      </c>
      <c r="C7" s="102">
        <v>16099.63</v>
      </c>
      <c r="D7" s="102">
        <v>1651128.3200000001</v>
      </c>
      <c r="E7" s="102">
        <v>8426.7000000000007</v>
      </c>
      <c r="F7" s="41">
        <v>27</v>
      </c>
      <c r="G7" s="41">
        <v>106</v>
      </c>
      <c r="H7" s="41">
        <v>6936</v>
      </c>
      <c r="W7" t="s">
        <v>53</v>
      </c>
      <c r="X7" s="15">
        <v>3</v>
      </c>
      <c r="Y7" s="15">
        <f>X7*35000</f>
        <v>105000</v>
      </c>
    </row>
    <row r="8" spans="1:31" x14ac:dyDescent="0.35">
      <c r="A8" s="39" t="s">
        <v>8</v>
      </c>
      <c r="B8" s="102">
        <v>16761.32</v>
      </c>
      <c r="C8" s="102">
        <v>46061.69</v>
      </c>
      <c r="D8" s="102">
        <v>4642542.2</v>
      </c>
      <c r="E8" s="102"/>
      <c r="F8" s="41">
        <v>17</v>
      </c>
      <c r="G8" s="41">
        <v>72</v>
      </c>
      <c r="H8" s="41">
        <v>4119</v>
      </c>
      <c r="X8" s="15"/>
      <c r="Y8" s="15"/>
    </row>
    <row r="9" spans="1:31" x14ac:dyDescent="0.35">
      <c r="A9" s="39" t="s">
        <v>9</v>
      </c>
      <c r="B9" s="102">
        <v>2247.87</v>
      </c>
      <c r="C9" s="102">
        <v>19220.71</v>
      </c>
      <c r="D9" s="102">
        <v>1030286.66</v>
      </c>
      <c r="E9" s="102">
        <v>3667.15</v>
      </c>
      <c r="F9" s="41">
        <v>27</v>
      </c>
      <c r="G9" s="41">
        <v>152</v>
      </c>
      <c r="H9" s="41">
        <v>10668</v>
      </c>
      <c r="X9" s="15"/>
      <c r="Y9" s="15"/>
    </row>
    <row r="10" spans="1:31" x14ac:dyDescent="0.35">
      <c r="A10" s="39" t="s">
        <v>10</v>
      </c>
      <c r="B10" s="102">
        <v>8908.64</v>
      </c>
      <c r="C10" s="102">
        <v>33257.660000000003</v>
      </c>
      <c r="D10" s="102">
        <v>1294586.23</v>
      </c>
      <c r="E10" s="102">
        <v>626.09</v>
      </c>
      <c r="F10" s="41">
        <v>37</v>
      </c>
      <c r="G10" s="41">
        <v>152</v>
      </c>
      <c r="H10" s="41">
        <v>8768</v>
      </c>
      <c r="X10" s="26" t="s">
        <v>54</v>
      </c>
      <c r="Y10" s="26"/>
      <c r="Z10" s="6"/>
      <c r="AA10" s="6"/>
      <c r="AB10" s="6"/>
      <c r="AC10" s="6"/>
      <c r="AD10" s="6"/>
      <c r="AE10" s="6"/>
    </row>
    <row r="11" spans="1:31" x14ac:dyDescent="0.35">
      <c r="A11" s="39" t="s">
        <v>11</v>
      </c>
      <c r="B11" s="102">
        <v>8935.56</v>
      </c>
      <c r="C11" s="102">
        <v>71404.820000000007</v>
      </c>
      <c r="D11" s="102">
        <v>3322025.95</v>
      </c>
      <c r="E11" s="102">
        <v>959.54</v>
      </c>
      <c r="F11" s="41">
        <v>32</v>
      </c>
      <c r="G11" s="41">
        <v>143</v>
      </c>
      <c r="H11" s="41">
        <v>9120</v>
      </c>
    </row>
    <row r="12" spans="1:31" x14ac:dyDescent="0.35">
      <c r="A12" s="39" t="s">
        <v>12</v>
      </c>
      <c r="B12" s="102">
        <v>36727.06</v>
      </c>
      <c r="C12" s="102">
        <v>71524.14</v>
      </c>
      <c r="D12" s="102">
        <v>4439450.1399999997</v>
      </c>
      <c r="E12" s="102"/>
      <c r="F12" s="41">
        <v>12</v>
      </c>
      <c r="G12" s="41">
        <v>62</v>
      </c>
      <c r="H12" s="41">
        <v>3824</v>
      </c>
    </row>
    <row r="13" spans="1:31" x14ac:dyDescent="0.35">
      <c r="A13" s="39" t="s">
        <v>13</v>
      </c>
      <c r="B13" s="102">
        <v>1625.27</v>
      </c>
      <c r="C13" s="102">
        <v>8106.76</v>
      </c>
      <c r="D13" s="102">
        <v>255195.56</v>
      </c>
      <c r="E13" s="102"/>
      <c r="F13" s="41">
        <v>16</v>
      </c>
      <c r="G13" s="41">
        <v>53</v>
      </c>
      <c r="H13" s="41">
        <v>3419</v>
      </c>
    </row>
    <row r="14" spans="1:31" x14ac:dyDescent="0.35">
      <c r="A14" s="39" t="s">
        <v>14</v>
      </c>
      <c r="B14" s="102">
        <v>12245.68</v>
      </c>
      <c r="C14" s="102">
        <v>26792.29</v>
      </c>
      <c r="D14" s="102">
        <v>2831805.67</v>
      </c>
      <c r="E14" s="102">
        <v>16867.68</v>
      </c>
      <c r="F14" s="41">
        <v>35</v>
      </c>
      <c r="G14" s="41">
        <v>82</v>
      </c>
      <c r="H14" s="41">
        <v>6268</v>
      </c>
    </row>
    <row r="15" spans="1:31" x14ac:dyDescent="0.35">
      <c r="A15" s="39" t="s">
        <v>15</v>
      </c>
      <c r="B15" s="102">
        <v>1946.06</v>
      </c>
      <c r="C15" s="102">
        <v>13867.83</v>
      </c>
      <c r="D15" s="102">
        <v>645944.06000000006</v>
      </c>
      <c r="E15" s="102">
        <v>8155.21</v>
      </c>
      <c r="F15" s="41">
        <v>18</v>
      </c>
      <c r="G15" s="41">
        <v>93</v>
      </c>
      <c r="H15" s="41">
        <v>5024</v>
      </c>
    </row>
    <row r="16" spans="1:31" x14ac:dyDescent="0.35">
      <c r="A16" s="39" t="s">
        <v>16</v>
      </c>
      <c r="B16" s="102">
        <v>9122.84</v>
      </c>
      <c r="C16" s="102">
        <v>36043.050000000003</v>
      </c>
      <c r="D16" s="102">
        <v>2775211.09</v>
      </c>
      <c r="E16" s="102">
        <v>6289.2</v>
      </c>
      <c r="F16" s="41">
        <v>51</v>
      </c>
      <c r="G16" s="41">
        <v>219</v>
      </c>
      <c r="H16" s="41">
        <v>13112</v>
      </c>
      <c r="I16" s="43"/>
    </row>
    <row r="17" spans="1:21" x14ac:dyDescent="0.35">
      <c r="A17" s="39" t="s">
        <v>17</v>
      </c>
      <c r="B17" s="102">
        <v>4962.1899999999996</v>
      </c>
      <c r="C17" s="102">
        <v>12103.79</v>
      </c>
      <c r="D17" s="102">
        <v>435533.73</v>
      </c>
      <c r="E17" s="102">
        <v>4561.6000000000004</v>
      </c>
      <c r="F17" s="41">
        <v>19</v>
      </c>
      <c r="G17" s="41">
        <v>48</v>
      </c>
      <c r="H17" s="41">
        <v>2801</v>
      </c>
      <c r="I17" s="43"/>
    </row>
    <row r="18" spans="1:21" x14ac:dyDescent="0.35">
      <c r="A18" s="39" t="s">
        <v>18</v>
      </c>
      <c r="B18" s="102">
        <v>1135.02</v>
      </c>
      <c r="C18" s="102">
        <v>5950.6</v>
      </c>
      <c r="D18" s="102">
        <v>561937.36</v>
      </c>
      <c r="E18" s="102"/>
      <c r="F18" s="41">
        <v>8</v>
      </c>
      <c r="G18" s="41">
        <v>27</v>
      </c>
      <c r="H18" s="41">
        <v>2036</v>
      </c>
      <c r="I18" s="43"/>
    </row>
    <row r="19" spans="1:21" x14ac:dyDescent="0.35">
      <c r="A19" s="39" t="s">
        <v>19</v>
      </c>
      <c r="B19" s="102">
        <v>3322.06</v>
      </c>
      <c r="C19" s="102">
        <v>22202.73</v>
      </c>
      <c r="D19" s="102">
        <v>820560.83</v>
      </c>
      <c r="E19" s="102">
        <v>5596</v>
      </c>
      <c r="F19" s="41">
        <v>12</v>
      </c>
      <c r="G19" s="41">
        <v>55</v>
      </c>
      <c r="H19" s="41">
        <v>3058</v>
      </c>
      <c r="I19" s="44"/>
    </row>
    <row r="20" spans="1:21" x14ac:dyDescent="0.35">
      <c r="A20" s="39" t="s">
        <v>20</v>
      </c>
      <c r="B20" s="102">
        <v>1391.04</v>
      </c>
      <c r="C20" s="102">
        <v>13508.79</v>
      </c>
      <c r="D20" s="102">
        <v>1536200.87</v>
      </c>
      <c r="E20" s="102"/>
      <c r="F20" s="41">
        <v>8</v>
      </c>
      <c r="G20" s="41">
        <v>41</v>
      </c>
      <c r="H20" s="41">
        <v>3318</v>
      </c>
      <c r="I20" s="44"/>
    </row>
    <row r="21" spans="1:21" x14ac:dyDescent="0.35">
      <c r="A21" s="39" t="s">
        <v>21</v>
      </c>
      <c r="B21" s="102">
        <v>1947.35</v>
      </c>
      <c r="C21" s="102">
        <v>10861.05</v>
      </c>
      <c r="D21" s="102">
        <v>767995.16</v>
      </c>
      <c r="E21" s="102"/>
      <c r="F21" s="41">
        <v>12</v>
      </c>
      <c r="G21" s="41">
        <v>42</v>
      </c>
      <c r="H21" s="41">
        <v>2808</v>
      </c>
    </row>
    <row r="22" spans="1:21" x14ac:dyDescent="0.35">
      <c r="A22" s="39" t="s">
        <v>22</v>
      </c>
      <c r="B22" s="102">
        <v>0</v>
      </c>
      <c r="C22" s="102">
        <v>1803.41</v>
      </c>
      <c r="D22" s="102">
        <v>145106.32999999999</v>
      </c>
      <c r="E22" s="102"/>
      <c r="F22" s="41">
        <v>0</v>
      </c>
      <c r="G22" s="41">
        <v>17</v>
      </c>
      <c r="H22" s="41">
        <v>546</v>
      </c>
      <c r="I22" s="44"/>
    </row>
    <row r="23" spans="1:21" x14ac:dyDescent="0.35">
      <c r="A23" s="39" t="s">
        <v>23</v>
      </c>
      <c r="B23" s="102">
        <v>0</v>
      </c>
      <c r="C23" s="102">
        <v>0</v>
      </c>
      <c r="D23" s="102">
        <v>234778.67</v>
      </c>
      <c r="E23" s="102"/>
      <c r="F23" s="41">
        <v>0</v>
      </c>
      <c r="G23" s="41">
        <v>0</v>
      </c>
      <c r="H23" s="41">
        <v>248</v>
      </c>
      <c r="U23" s="74"/>
    </row>
    <row r="24" spans="1:21" ht="15" thickBot="1" x14ac:dyDescent="0.4">
      <c r="A24" s="36" t="s">
        <v>55</v>
      </c>
      <c r="B24" s="103">
        <f>SUM(B4:B23)</f>
        <v>215277.12999999998</v>
      </c>
      <c r="C24" s="103">
        <f>SUM(C4:C23)</f>
        <v>545789.92000000004</v>
      </c>
      <c r="D24" s="103">
        <f>SUM(D4:D23)</f>
        <v>56347170.00999999</v>
      </c>
      <c r="E24" s="103">
        <f>SUM(E4:E23)</f>
        <v>95968.670000000013</v>
      </c>
      <c r="F24" s="46">
        <f>SUM(F4:F23)</f>
        <v>458</v>
      </c>
      <c r="G24" s="46">
        <f t="shared" ref="G24:H24" si="0">SUM(G4:G23)</f>
        <v>1838</v>
      </c>
      <c r="H24" s="46">
        <f t="shared" si="0"/>
        <v>119768</v>
      </c>
    </row>
    <row r="25" spans="1:21" x14ac:dyDescent="0.35">
      <c r="B25" s="105"/>
      <c r="C25" s="105"/>
      <c r="D25" s="105"/>
      <c r="E25" s="35"/>
      <c r="F25" s="35"/>
      <c r="G25" s="35"/>
      <c r="H25" s="35"/>
    </row>
    <row r="26" spans="1:21" x14ac:dyDescent="0.35">
      <c r="A26" s="2" t="s">
        <v>76</v>
      </c>
      <c r="B26" s="107">
        <v>210000</v>
      </c>
      <c r="C26" s="107">
        <f>Y5</f>
        <v>700000</v>
      </c>
      <c r="D26" s="107">
        <f>AA5</f>
        <v>54180000</v>
      </c>
      <c r="J26" s="49" t="s">
        <v>28</v>
      </c>
      <c r="K26" s="49"/>
      <c r="L26" s="49"/>
      <c r="M26" s="49"/>
      <c r="N26" s="49"/>
      <c r="O26" s="50">
        <v>4141.53</v>
      </c>
    </row>
    <row r="27" spans="1:21" ht="15" thickBot="1" x14ac:dyDescent="0.4">
      <c r="B27" s="108">
        <f>SUM(B24-B26)</f>
        <v>5277.1299999999756</v>
      </c>
      <c r="C27" s="108">
        <f t="shared" ref="C27:D27" si="1">SUM(C24-C26)</f>
        <v>-154210.07999999996</v>
      </c>
      <c r="D27" s="108">
        <f t="shared" si="1"/>
        <v>2167170.0099999905</v>
      </c>
    </row>
    <row r="28" spans="1:21" ht="15" thickTop="1" x14ac:dyDescent="0.35">
      <c r="B28" s="105"/>
      <c r="C28" s="105"/>
      <c r="D28" s="105"/>
      <c r="E28" s="51"/>
      <c r="F28" s="51"/>
      <c r="G28" s="51"/>
      <c r="H28" s="51"/>
      <c r="J28" s="9" t="s">
        <v>29</v>
      </c>
      <c r="K28" s="9"/>
      <c r="L28" s="9"/>
      <c r="M28" s="9"/>
      <c r="N28" s="9"/>
      <c r="O28" s="16"/>
    </row>
    <row r="29" spans="1:21" x14ac:dyDescent="0.35">
      <c r="A29" s="3" t="s">
        <v>57</v>
      </c>
      <c r="B29" s="109"/>
      <c r="C29" s="109">
        <v>537488.36</v>
      </c>
      <c r="D29" s="109"/>
      <c r="J29" s="9" t="s">
        <v>31</v>
      </c>
      <c r="K29" s="9"/>
      <c r="L29" s="9"/>
      <c r="M29" s="9"/>
      <c r="N29" s="9"/>
      <c r="O29" s="16"/>
    </row>
    <row r="30" spans="1:21" x14ac:dyDescent="0.35">
      <c r="A30" s="3" t="s">
        <v>58</v>
      </c>
      <c r="B30" s="109"/>
      <c r="C30" s="109">
        <f>Y5</f>
        <v>700000</v>
      </c>
      <c r="D30" s="109"/>
    </row>
    <row r="31" spans="1:21" ht="15" thickBot="1" x14ac:dyDescent="0.4">
      <c r="B31" s="105"/>
      <c r="C31" s="108">
        <f>SUM(C29-C30)</f>
        <v>-162511.64000000001</v>
      </c>
      <c r="D31" s="108"/>
      <c r="J31" s="56" t="s">
        <v>33</v>
      </c>
      <c r="K31" s="56"/>
      <c r="L31" s="56"/>
      <c r="M31" s="56"/>
      <c r="N31" s="56"/>
      <c r="O31" s="57" t="s">
        <v>59</v>
      </c>
    </row>
    <row r="32" spans="1:21" ht="15" thickTop="1" x14ac:dyDescent="0.35">
      <c r="B32" s="105"/>
      <c r="C32" s="110"/>
      <c r="D32" s="110"/>
      <c r="J32" s="56" t="s">
        <v>34</v>
      </c>
      <c r="K32" s="56"/>
      <c r="L32" s="56"/>
      <c r="M32" s="56"/>
      <c r="N32" s="56"/>
      <c r="O32" s="57" t="s">
        <v>59</v>
      </c>
    </row>
    <row r="33" spans="1:16" x14ac:dyDescent="0.35">
      <c r="A33" s="59" t="s">
        <v>60</v>
      </c>
      <c r="B33" s="111"/>
      <c r="C33" s="111">
        <v>1111.27</v>
      </c>
      <c r="D33" s="111"/>
    </row>
    <row r="34" spans="1:16" x14ac:dyDescent="0.35">
      <c r="A34" s="59" t="s">
        <v>61</v>
      </c>
      <c r="B34" s="111"/>
      <c r="C34" s="111">
        <f>Y7</f>
        <v>105000</v>
      </c>
      <c r="D34" s="111"/>
      <c r="J34" s="62" t="s">
        <v>37</v>
      </c>
      <c r="K34" s="62"/>
      <c r="L34" s="62"/>
      <c r="M34" s="62"/>
      <c r="N34" s="62"/>
      <c r="O34" s="63"/>
    </row>
    <row r="35" spans="1:16" ht="15" thickBot="1" x14ac:dyDescent="0.4">
      <c r="B35" s="105"/>
      <c r="C35" s="108">
        <f>SUM(C33-C34)</f>
        <v>-103888.73</v>
      </c>
      <c r="D35" s="108"/>
      <c r="J35" s="62" t="s">
        <v>38</v>
      </c>
      <c r="K35" s="62"/>
      <c r="L35" s="62"/>
      <c r="M35" s="62"/>
      <c r="N35" s="62"/>
      <c r="O35" s="63"/>
    </row>
    <row r="36" spans="1:16" ht="15" thickTop="1" x14ac:dyDescent="0.35">
      <c r="B36" s="105"/>
      <c r="C36" s="110"/>
      <c r="D36" s="110"/>
    </row>
    <row r="37" spans="1:16" x14ac:dyDescent="0.35">
      <c r="A37" s="64" t="s">
        <v>62</v>
      </c>
      <c r="B37" s="112"/>
      <c r="C37" s="112">
        <f>SUM(C29,C33)</f>
        <v>538599.63</v>
      </c>
      <c r="D37" s="112"/>
      <c r="J37" s="67" t="s">
        <v>40</v>
      </c>
      <c r="K37" s="67"/>
      <c r="L37" s="67"/>
      <c r="M37" s="67"/>
      <c r="N37" s="67"/>
      <c r="O37" s="68">
        <v>293.02999999999997</v>
      </c>
      <c r="P37" t="s">
        <v>50</v>
      </c>
    </row>
    <row r="38" spans="1:16" x14ac:dyDescent="0.35">
      <c r="A38" s="64" t="s">
        <v>63</v>
      </c>
      <c r="B38" s="112"/>
      <c r="C38" s="112">
        <f>SUM(C30,C34)</f>
        <v>805000</v>
      </c>
      <c r="D38" s="112"/>
      <c r="J38" s="67" t="s">
        <v>42</v>
      </c>
      <c r="K38" s="67"/>
      <c r="L38" s="67"/>
      <c r="M38" s="67"/>
      <c r="N38" s="67"/>
      <c r="O38" s="68">
        <v>1606.99</v>
      </c>
    </row>
    <row r="39" spans="1:16" ht="15" thickBot="1" x14ac:dyDescent="0.4">
      <c r="B39" s="105"/>
      <c r="C39" s="104">
        <f>C37-C38</f>
        <v>-266400.37</v>
      </c>
      <c r="D39" s="108"/>
    </row>
    <row r="40" spans="1:16" ht="15" thickTop="1" x14ac:dyDescent="0.35">
      <c r="B40" s="105"/>
      <c r="C40" s="105"/>
      <c r="D40" s="105"/>
      <c r="J40" s="13" t="s">
        <v>43</v>
      </c>
      <c r="K40" s="13"/>
      <c r="L40" s="13"/>
      <c r="M40" s="13"/>
      <c r="N40" s="13"/>
      <c r="O40" s="20">
        <v>245.14</v>
      </c>
    </row>
    <row r="41" spans="1:16" x14ac:dyDescent="0.35">
      <c r="A41" s="6" t="s">
        <v>64</v>
      </c>
      <c r="B41" s="113"/>
      <c r="C41" s="117">
        <v>1838</v>
      </c>
      <c r="D41" s="113"/>
      <c r="J41" s="13" t="s">
        <v>65</v>
      </c>
      <c r="K41" s="13"/>
      <c r="L41" s="13"/>
      <c r="M41" s="13"/>
      <c r="N41" s="13"/>
      <c r="O41" s="20">
        <v>621.25</v>
      </c>
    </row>
    <row r="42" spans="1:16" x14ac:dyDescent="0.35">
      <c r="B42" s="105"/>
      <c r="C42" s="105"/>
      <c r="D42" s="105"/>
    </row>
    <row r="43" spans="1:16" x14ac:dyDescent="0.35">
      <c r="A43" s="7" t="s">
        <v>66</v>
      </c>
      <c r="B43" s="114"/>
      <c r="C43" s="114">
        <v>273050.06</v>
      </c>
      <c r="D43" s="114"/>
    </row>
    <row r="44" spans="1:16" x14ac:dyDescent="0.35">
      <c r="B44" s="105"/>
      <c r="C44" s="105"/>
      <c r="D44" s="105"/>
      <c r="E44" s="35"/>
      <c r="F44" s="35"/>
      <c r="G44" s="35"/>
      <c r="H44" s="35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F0909B-4946-4175-80BF-49E623A121F7}">
  <sheetPr codeName="Sheet18"/>
  <dimension ref="A1:Z45"/>
  <sheetViews>
    <sheetView topLeftCell="A8" zoomScale="75" zoomScaleNormal="75" workbookViewId="0">
      <selection activeCell="B22" sqref="B22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style="15" customWidth="1"/>
    <col min="18" max="18" width="19.08984375" customWidth="1"/>
    <col min="20" max="20" width="17.90625" customWidth="1"/>
  </cols>
  <sheetData>
    <row r="1" spans="1:26" x14ac:dyDescent="0.35">
      <c r="A1" s="33" t="s">
        <v>47</v>
      </c>
      <c r="B1" s="34">
        <v>45266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4</v>
      </c>
      <c r="T3" s="15">
        <f>S3*210000</f>
        <v>840000</v>
      </c>
    </row>
    <row r="4" spans="1:26" x14ac:dyDescent="0.35">
      <c r="A4" s="39" t="s">
        <v>4</v>
      </c>
      <c r="B4" s="129">
        <v>82002.13</v>
      </c>
      <c r="C4" s="41">
        <v>51</v>
      </c>
      <c r="R4" t="s">
        <v>52</v>
      </c>
      <c r="S4" s="15">
        <v>1</v>
      </c>
      <c r="T4" s="15">
        <f>S4*70000</f>
        <v>70000</v>
      </c>
    </row>
    <row r="5" spans="1:26" x14ac:dyDescent="0.35">
      <c r="A5" s="39" t="s">
        <v>5</v>
      </c>
      <c r="B5" s="129">
        <v>20725.919999999998</v>
      </c>
      <c r="C5" s="41">
        <v>45</v>
      </c>
      <c r="S5" s="15"/>
      <c r="T5" s="42">
        <f>SUM(T3:T4)</f>
        <v>910000</v>
      </c>
    </row>
    <row r="6" spans="1:26" x14ac:dyDescent="0.35">
      <c r="A6" s="39" t="s">
        <v>6</v>
      </c>
      <c r="B6" s="129">
        <v>4151.41</v>
      </c>
      <c r="C6" s="41">
        <v>26</v>
      </c>
      <c r="S6" s="15"/>
      <c r="T6" s="42"/>
    </row>
    <row r="7" spans="1:26" x14ac:dyDescent="0.35">
      <c r="A7" s="39" t="s">
        <v>7</v>
      </c>
      <c r="B7" s="129">
        <v>7422.96</v>
      </c>
      <c r="C7" s="41">
        <v>26</v>
      </c>
      <c r="R7" t="s">
        <v>53</v>
      </c>
      <c r="S7" s="15">
        <v>4</v>
      </c>
      <c r="T7" s="15">
        <f>S7*35000</f>
        <v>140000</v>
      </c>
    </row>
    <row r="8" spans="1:26" x14ac:dyDescent="0.35">
      <c r="A8" s="39" t="s">
        <v>8</v>
      </c>
      <c r="B8" s="129">
        <v>30313.87</v>
      </c>
      <c r="C8" s="41">
        <v>25</v>
      </c>
      <c r="S8" s="15"/>
      <c r="T8" s="15"/>
    </row>
    <row r="9" spans="1:26" x14ac:dyDescent="0.35">
      <c r="A9" s="39" t="s">
        <v>9</v>
      </c>
      <c r="B9" s="129">
        <v>3616.87</v>
      </c>
      <c r="C9" s="41">
        <v>42</v>
      </c>
      <c r="S9" s="15"/>
      <c r="T9" s="15"/>
    </row>
    <row r="10" spans="1:26" x14ac:dyDescent="0.35">
      <c r="A10" s="39" t="s">
        <v>10</v>
      </c>
      <c r="B10" s="129">
        <v>3922.23</v>
      </c>
      <c r="C10" s="41">
        <v>29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129">
        <v>7600.81</v>
      </c>
      <c r="C11" s="41">
        <v>25</v>
      </c>
    </row>
    <row r="12" spans="1:26" x14ac:dyDescent="0.35">
      <c r="A12" s="39" t="s">
        <v>12</v>
      </c>
      <c r="B12" s="129">
        <v>26861.439999999999</v>
      </c>
      <c r="C12" s="41">
        <v>27</v>
      </c>
    </row>
    <row r="13" spans="1:26" x14ac:dyDescent="0.35">
      <c r="A13" s="39" t="s">
        <v>13</v>
      </c>
      <c r="B13" s="129">
        <v>647.54999999999995</v>
      </c>
      <c r="C13" s="41">
        <v>10</v>
      </c>
    </row>
    <row r="14" spans="1:26" x14ac:dyDescent="0.35">
      <c r="A14" s="39" t="s">
        <v>14</v>
      </c>
      <c r="B14" s="129">
        <v>3993.55</v>
      </c>
      <c r="C14" s="41">
        <v>17</v>
      </c>
    </row>
    <row r="15" spans="1:26" x14ac:dyDescent="0.35">
      <c r="A15" s="39" t="s">
        <v>15</v>
      </c>
      <c r="B15" s="129">
        <v>6646.52</v>
      </c>
      <c r="C15" s="41">
        <v>25</v>
      </c>
    </row>
    <row r="16" spans="1:26" x14ac:dyDescent="0.35">
      <c r="A16" s="39" t="s">
        <v>16</v>
      </c>
      <c r="B16" s="129">
        <v>13913.68</v>
      </c>
      <c r="C16" s="41">
        <v>49</v>
      </c>
      <c r="D16" s="43"/>
    </row>
    <row r="17" spans="1:16" x14ac:dyDescent="0.35">
      <c r="A17" s="39" t="s">
        <v>17</v>
      </c>
      <c r="B17" s="129">
        <v>2974.05</v>
      </c>
      <c r="C17" s="41">
        <v>15</v>
      </c>
      <c r="D17" s="43"/>
    </row>
    <row r="18" spans="1:16" x14ac:dyDescent="0.35">
      <c r="A18" s="39" t="s">
        <v>18</v>
      </c>
      <c r="B18" s="129">
        <v>1561.97</v>
      </c>
      <c r="C18" s="41">
        <v>10</v>
      </c>
      <c r="D18" s="43"/>
    </row>
    <row r="19" spans="1:16" x14ac:dyDescent="0.35">
      <c r="A19" s="39" t="s">
        <v>19</v>
      </c>
      <c r="B19" s="129">
        <v>2690.17</v>
      </c>
      <c r="C19" s="41">
        <v>16</v>
      </c>
      <c r="D19" s="44"/>
    </row>
    <row r="20" spans="1:16" x14ac:dyDescent="0.35">
      <c r="A20" s="39" t="s">
        <v>20</v>
      </c>
      <c r="B20" s="129">
        <v>4475.41</v>
      </c>
      <c r="C20" s="41">
        <v>12</v>
      </c>
      <c r="D20" s="44"/>
    </row>
    <row r="21" spans="1:16" x14ac:dyDescent="0.35">
      <c r="A21" s="39" t="s">
        <v>21</v>
      </c>
      <c r="B21" s="129">
        <v>2354.0300000000002</v>
      </c>
      <c r="C21" s="41">
        <v>15</v>
      </c>
    </row>
    <row r="22" spans="1:16" x14ac:dyDescent="0.35">
      <c r="A22" s="39" t="s">
        <v>22</v>
      </c>
      <c r="B22" s="129">
        <v>227.83</v>
      </c>
      <c r="C22" s="41">
        <v>1</v>
      </c>
      <c r="D22" s="44"/>
    </row>
    <row r="23" spans="1:16" x14ac:dyDescent="0.35">
      <c r="A23" s="39" t="s">
        <v>23</v>
      </c>
      <c r="B23" s="129">
        <v>0</v>
      </c>
      <c r="C23" s="41">
        <v>0</v>
      </c>
      <c r="P23" s="74"/>
    </row>
    <row r="24" spans="1:16" ht="15" thickBot="1" x14ac:dyDescent="0.4">
      <c r="A24" s="36" t="s">
        <v>55</v>
      </c>
      <c r="B24" s="130">
        <f>SUM(B4:B23)</f>
        <v>226102.39999999997</v>
      </c>
      <c r="C24" s="46">
        <f>SUM(C4:C23)</f>
        <v>466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131">
        <f>B24</f>
        <v>226102.39999999997</v>
      </c>
      <c r="E26" s="49" t="s">
        <v>26</v>
      </c>
      <c r="F26" s="49"/>
      <c r="G26" s="49"/>
      <c r="H26" s="49"/>
      <c r="I26" s="49"/>
      <c r="J26" s="118">
        <v>2123.52</v>
      </c>
    </row>
    <row r="27" spans="1:16" x14ac:dyDescent="0.35">
      <c r="A27" s="2" t="s">
        <v>56</v>
      </c>
      <c r="B27" s="77"/>
      <c r="C27" s="131">
        <v>210000</v>
      </c>
      <c r="E27" s="49" t="s">
        <v>28</v>
      </c>
      <c r="F27" s="49"/>
      <c r="G27" s="49"/>
      <c r="H27" s="49"/>
      <c r="I27" s="49"/>
      <c r="J27" s="118">
        <v>6634.61</v>
      </c>
    </row>
    <row r="28" spans="1:16" ht="15" thickBot="1" x14ac:dyDescent="0.4">
      <c r="B28" s="76"/>
      <c r="C28" s="132">
        <f>SUM(C26-C27)</f>
        <v>16102.399999999965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34">
        <v>757374.42</v>
      </c>
      <c r="E30" s="9" t="s">
        <v>31</v>
      </c>
      <c r="F30" s="9"/>
      <c r="G30" s="9"/>
      <c r="H30" s="9"/>
      <c r="I30" s="9"/>
      <c r="J30" s="141"/>
    </row>
    <row r="31" spans="1:16" x14ac:dyDescent="0.35">
      <c r="A31" s="3" t="s">
        <v>58</v>
      </c>
      <c r="B31" s="78"/>
      <c r="C31" s="134">
        <f>T5</f>
        <v>910000</v>
      </c>
      <c r="J31" s="140"/>
    </row>
    <row r="32" spans="1:16" ht="15" thickBot="1" x14ac:dyDescent="0.4">
      <c r="B32" s="76"/>
      <c r="C32" s="132">
        <f>SUM(C30-C31)</f>
        <v>-152625.57999999996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36">
        <v>2207.31</v>
      </c>
      <c r="J34" s="140"/>
    </row>
    <row r="35" spans="1:11" x14ac:dyDescent="0.35">
      <c r="A35" s="59" t="s">
        <v>61</v>
      </c>
      <c r="B35" s="79"/>
      <c r="C35" s="136">
        <f>T7</f>
        <v>140000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32">
        <f>SUM(C34-C35)</f>
        <v>-137792.69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37">
        <f>SUM(C30,C34)</f>
        <v>759581.7300000001</v>
      </c>
      <c r="E38" s="67" t="s">
        <v>40</v>
      </c>
      <c r="F38" s="67"/>
      <c r="G38" s="67"/>
      <c r="H38" s="67"/>
      <c r="I38" s="67"/>
      <c r="J38" s="119">
        <v>364.1</v>
      </c>
      <c r="K38" t="s">
        <v>50</v>
      </c>
    </row>
    <row r="39" spans="1:11" x14ac:dyDescent="0.35">
      <c r="A39" s="64" t="s">
        <v>63</v>
      </c>
      <c r="B39" s="80"/>
      <c r="C39" s="137">
        <f>SUM(C31,C35)</f>
        <v>1050000</v>
      </c>
      <c r="E39" s="67" t="s">
        <v>42</v>
      </c>
      <c r="F39" s="67"/>
      <c r="G39" s="67"/>
      <c r="H39" s="67"/>
      <c r="I39" s="67"/>
      <c r="J39" s="119">
        <v>1971.09</v>
      </c>
    </row>
    <row r="40" spans="1:11" ht="15" thickBot="1" x14ac:dyDescent="0.4">
      <c r="B40" s="76"/>
      <c r="C40" s="132">
        <f>SUM(C38-C39)</f>
        <v>-290418.2699999999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318.52999999999997</v>
      </c>
    </row>
    <row r="42" spans="1:11" x14ac:dyDescent="0.35">
      <c r="A42" s="6" t="s">
        <v>64</v>
      </c>
      <c r="B42" s="81"/>
      <c r="C42" s="138">
        <v>2302</v>
      </c>
      <c r="E42" s="13" t="s">
        <v>65</v>
      </c>
      <c r="F42" s="13"/>
      <c r="G42" s="13"/>
      <c r="H42" s="13"/>
      <c r="I42" s="13"/>
      <c r="J42" s="120">
        <v>995.22</v>
      </c>
    </row>
    <row r="43" spans="1:11" x14ac:dyDescent="0.35">
      <c r="B43" s="76"/>
      <c r="C43" s="133"/>
    </row>
    <row r="44" spans="1:11" x14ac:dyDescent="0.35">
      <c r="A44" s="7" t="s">
        <v>66</v>
      </c>
      <c r="B44" s="82"/>
      <c r="C44" s="139">
        <v>302124.19</v>
      </c>
    </row>
    <row r="45" spans="1:11" x14ac:dyDescent="0.35">
      <c r="B45" s="76"/>
      <c r="C45" s="35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BACF9B-41D6-4C3F-85C5-B7B13A972879}">
  <sheetPr codeName="Sheet2"/>
  <dimension ref="A1:Z45"/>
  <sheetViews>
    <sheetView topLeftCell="A16" zoomScale="87" zoomScaleNormal="87" workbookViewId="0">
      <selection activeCell="C36" sqref="C36"/>
    </sheetView>
  </sheetViews>
  <sheetFormatPr defaultRowHeight="14.5" x14ac:dyDescent="0.35"/>
  <cols>
    <col min="1" max="1" width="27.453125" customWidth="1"/>
    <col min="2" max="2" width="30.08984375" customWidth="1"/>
    <col min="3" max="3" width="17.453125" customWidth="1"/>
    <col min="10" max="10" width="12.6328125" customWidth="1"/>
    <col min="18" max="18" width="21.453125" customWidth="1"/>
    <col min="20" max="20" width="17.08984375" customWidth="1"/>
  </cols>
  <sheetData>
    <row r="1" spans="1:26" x14ac:dyDescent="0.35">
      <c r="A1" s="33" t="s">
        <v>47</v>
      </c>
      <c r="B1" s="34">
        <v>45253</v>
      </c>
      <c r="C1" s="35"/>
      <c r="O1" s="15"/>
      <c r="P1" s="15"/>
      <c r="Q1" s="15"/>
      <c r="S1" s="15"/>
      <c r="T1" s="15"/>
    </row>
    <row r="2" spans="1:26" x14ac:dyDescent="0.35">
      <c r="B2" s="35"/>
      <c r="C2" s="35"/>
      <c r="O2" s="15"/>
      <c r="P2" s="15"/>
      <c r="Q2" s="15"/>
      <c r="S2" s="15"/>
      <c r="T2" s="1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O3" s="15"/>
      <c r="P3" s="15"/>
      <c r="Q3" s="15"/>
      <c r="R3" t="s">
        <v>51</v>
      </c>
      <c r="S3" s="15">
        <v>17</v>
      </c>
      <c r="T3" s="15">
        <f>S3*210000</f>
        <v>3570000</v>
      </c>
    </row>
    <row r="4" spans="1:26" x14ac:dyDescent="0.35">
      <c r="A4" s="39" t="s">
        <v>4</v>
      </c>
      <c r="B4" s="40">
        <v>49764.78</v>
      </c>
      <c r="C4" s="41">
        <v>57</v>
      </c>
      <c r="O4" s="15"/>
      <c r="P4" s="15"/>
      <c r="Q4" s="15"/>
      <c r="R4" t="s">
        <v>52</v>
      </c>
      <c r="S4" s="15">
        <v>3</v>
      </c>
      <c r="T4" s="15">
        <f>S4*70000</f>
        <v>210000</v>
      </c>
    </row>
    <row r="5" spans="1:26" x14ac:dyDescent="0.35">
      <c r="A5" s="39" t="s">
        <v>5</v>
      </c>
      <c r="B5" s="40">
        <v>7811.34</v>
      </c>
      <c r="C5" s="41">
        <v>34</v>
      </c>
      <c r="O5" s="15"/>
      <c r="P5" s="15"/>
      <c r="Q5" s="15"/>
      <c r="S5" s="15"/>
      <c r="T5" s="42">
        <f>SUM(T3:T4)</f>
        <v>3780000</v>
      </c>
    </row>
    <row r="6" spans="1:26" x14ac:dyDescent="0.35">
      <c r="A6" s="39" t="s">
        <v>6</v>
      </c>
      <c r="B6" s="40">
        <v>3125.97</v>
      </c>
      <c r="C6" s="41">
        <v>39</v>
      </c>
      <c r="O6" s="15"/>
      <c r="P6" s="15"/>
      <c r="Q6" s="15"/>
      <c r="S6" s="15"/>
      <c r="T6" s="42"/>
    </row>
    <row r="7" spans="1:26" x14ac:dyDescent="0.35">
      <c r="A7" s="39" t="s">
        <v>7</v>
      </c>
      <c r="B7" s="40">
        <v>4697.38</v>
      </c>
      <c r="C7" s="41">
        <v>23</v>
      </c>
      <c r="O7" s="15"/>
      <c r="P7" s="15"/>
      <c r="Q7" s="15"/>
      <c r="R7" t="s">
        <v>53</v>
      </c>
      <c r="S7" s="15">
        <v>17</v>
      </c>
      <c r="T7" s="15">
        <f>S7*35000</f>
        <v>595000</v>
      </c>
    </row>
    <row r="8" spans="1:26" x14ac:dyDescent="0.35">
      <c r="A8" s="39" t="s">
        <v>8</v>
      </c>
      <c r="B8" s="40">
        <v>1339.34</v>
      </c>
      <c r="C8" s="41">
        <v>22</v>
      </c>
      <c r="O8" s="15"/>
      <c r="P8" s="15"/>
      <c r="Q8" s="15"/>
      <c r="S8" s="15"/>
      <c r="T8" s="15"/>
    </row>
    <row r="9" spans="1:26" x14ac:dyDescent="0.35">
      <c r="A9" s="39" t="s">
        <v>9</v>
      </c>
      <c r="B9" s="40">
        <v>2483.0500000000002</v>
      </c>
      <c r="C9" s="41">
        <v>29</v>
      </c>
      <c r="O9" s="15"/>
      <c r="P9" s="15"/>
      <c r="Q9" s="15"/>
      <c r="S9" s="15"/>
      <c r="T9" s="15"/>
    </row>
    <row r="10" spans="1:26" x14ac:dyDescent="0.35">
      <c r="A10" s="39" t="s">
        <v>10</v>
      </c>
      <c r="B10" s="40">
        <v>2925.03</v>
      </c>
      <c r="C10" s="41">
        <v>30</v>
      </c>
      <c r="O10" s="15"/>
      <c r="P10" s="15"/>
      <c r="Q10" s="15"/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40">
        <v>4897.63</v>
      </c>
      <c r="C11" s="41">
        <v>27</v>
      </c>
      <c r="O11" s="15"/>
      <c r="P11" s="15"/>
      <c r="Q11" s="15"/>
      <c r="S11" s="15"/>
      <c r="T11" s="15"/>
    </row>
    <row r="12" spans="1:26" x14ac:dyDescent="0.35">
      <c r="A12" s="39" t="s">
        <v>12</v>
      </c>
      <c r="B12" s="40">
        <v>21845.69</v>
      </c>
      <c r="C12" s="41">
        <v>11</v>
      </c>
      <c r="O12" s="15"/>
      <c r="P12" s="15"/>
      <c r="Q12" s="15"/>
      <c r="S12" s="15"/>
      <c r="T12" s="15"/>
    </row>
    <row r="13" spans="1:26" x14ac:dyDescent="0.35">
      <c r="A13" s="39" t="s">
        <v>13</v>
      </c>
      <c r="B13" s="40">
        <v>1193.1300000000001</v>
      </c>
      <c r="C13" s="41">
        <v>12</v>
      </c>
      <c r="O13" s="15"/>
      <c r="P13" s="15"/>
      <c r="Q13" s="15"/>
      <c r="S13" s="15"/>
      <c r="T13" s="15"/>
    </row>
    <row r="14" spans="1:26" x14ac:dyDescent="0.35">
      <c r="A14" s="39" t="s">
        <v>14</v>
      </c>
      <c r="B14" s="40">
        <v>4035.92</v>
      </c>
      <c r="C14" s="41">
        <v>14</v>
      </c>
      <c r="O14" s="15"/>
      <c r="P14" s="15"/>
      <c r="Q14" s="15"/>
      <c r="S14" s="15"/>
      <c r="T14" s="15"/>
    </row>
    <row r="15" spans="1:26" x14ac:dyDescent="0.35">
      <c r="A15" s="39" t="s">
        <v>15</v>
      </c>
      <c r="B15" s="40">
        <v>3106.29</v>
      </c>
      <c r="C15" s="41">
        <v>25</v>
      </c>
      <c r="O15" s="15"/>
      <c r="P15" s="15"/>
      <c r="Q15" s="15"/>
      <c r="S15" s="15"/>
      <c r="T15" s="15"/>
    </row>
    <row r="16" spans="1:26" x14ac:dyDescent="0.35">
      <c r="A16" s="39" t="s">
        <v>16</v>
      </c>
      <c r="B16" s="40">
        <v>10592.81</v>
      </c>
      <c r="C16" s="41">
        <v>64</v>
      </c>
      <c r="D16" s="43"/>
      <c r="O16" s="15"/>
      <c r="P16" s="15"/>
      <c r="Q16" s="15"/>
      <c r="S16" s="15"/>
      <c r="T16" s="15"/>
    </row>
    <row r="17" spans="1:20" x14ac:dyDescent="0.35">
      <c r="A17" s="39" t="s">
        <v>17</v>
      </c>
      <c r="B17" s="40">
        <v>3564.41</v>
      </c>
      <c r="C17" s="41">
        <v>13</v>
      </c>
      <c r="D17" s="43"/>
      <c r="O17" s="15"/>
      <c r="P17" s="15"/>
      <c r="Q17" s="15"/>
      <c r="S17" s="15"/>
      <c r="T17" s="15"/>
    </row>
    <row r="18" spans="1:20" x14ac:dyDescent="0.35">
      <c r="A18" s="39" t="s">
        <v>18</v>
      </c>
      <c r="B18" s="40">
        <v>8186.2</v>
      </c>
      <c r="C18" s="41">
        <v>12</v>
      </c>
      <c r="D18" s="43"/>
      <c r="O18" s="15"/>
      <c r="P18" s="15"/>
      <c r="Q18" s="15"/>
      <c r="S18" s="15"/>
      <c r="T18" s="15"/>
    </row>
    <row r="19" spans="1:20" x14ac:dyDescent="0.35">
      <c r="A19" s="39" t="s">
        <v>19</v>
      </c>
      <c r="B19" s="40">
        <v>13511.83</v>
      </c>
      <c r="C19" s="41">
        <v>9</v>
      </c>
      <c r="D19" s="44"/>
      <c r="O19" s="15"/>
      <c r="P19" s="15"/>
      <c r="Q19" s="15"/>
      <c r="S19" s="15"/>
      <c r="T19" s="15"/>
    </row>
    <row r="20" spans="1:20" x14ac:dyDescent="0.35">
      <c r="A20" s="39" t="s">
        <v>20</v>
      </c>
      <c r="B20" s="40">
        <v>6827.67</v>
      </c>
      <c r="C20" s="41">
        <v>14</v>
      </c>
      <c r="D20" s="44"/>
      <c r="O20" s="15"/>
      <c r="P20" s="15"/>
      <c r="Q20" s="15"/>
      <c r="S20" s="15"/>
      <c r="T20" s="15"/>
    </row>
    <row r="21" spans="1:20" x14ac:dyDescent="0.35">
      <c r="A21" s="39" t="s">
        <v>21</v>
      </c>
      <c r="B21" s="40">
        <v>3590.76</v>
      </c>
      <c r="C21" s="41">
        <v>19</v>
      </c>
      <c r="O21" s="15"/>
      <c r="P21" s="15"/>
      <c r="Q21" s="15"/>
      <c r="S21" s="15"/>
      <c r="T21" s="15"/>
    </row>
    <row r="22" spans="1:20" x14ac:dyDescent="0.35">
      <c r="A22" s="39" t="s">
        <v>22</v>
      </c>
      <c r="B22" s="40">
        <v>0</v>
      </c>
      <c r="C22" s="41">
        <v>0</v>
      </c>
      <c r="D22" s="44"/>
      <c r="O22" s="15"/>
      <c r="P22" s="15"/>
      <c r="Q22" s="15"/>
      <c r="S22" s="15"/>
      <c r="T22" s="15"/>
    </row>
    <row r="23" spans="1:20" x14ac:dyDescent="0.35">
      <c r="A23" s="39" t="s">
        <v>23</v>
      </c>
      <c r="B23" s="40">
        <v>1040</v>
      </c>
      <c r="C23" s="41">
        <v>2</v>
      </c>
      <c r="O23" s="15"/>
      <c r="P23" s="15"/>
      <c r="Q23" s="15"/>
      <c r="S23" s="15"/>
      <c r="T23" s="15"/>
    </row>
    <row r="24" spans="1:20" ht="15" thickBot="1" x14ac:dyDescent="0.4">
      <c r="A24" s="36" t="s">
        <v>55</v>
      </c>
      <c r="B24" s="45">
        <f>SUM(B4:B23)</f>
        <v>154539.23000000001</v>
      </c>
      <c r="C24" s="46">
        <f>SUM(C4:C23)</f>
        <v>456</v>
      </c>
      <c r="O24" s="15"/>
      <c r="P24" s="15"/>
      <c r="Q24" s="15"/>
      <c r="S24" s="15"/>
      <c r="T24" s="15"/>
    </row>
    <row r="25" spans="1:20" x14ac:dyDescent="0.35">
      <c r="B25" s="35"/>
      <c r="C25" s="35"/>
      <c r="O25" s="15"/>
      <c r="P25" s="15"/>
      <c r="Q25" s="15"/>
      <c r="S25" s="15"/>
      <c r="T25" s="15"/>
    </row>
    <row r="26" spans="1:20" x14ac:dyDescent="0.35">
      <c r="A26" s="2" t="s">
        <v>25</v>
      </c>
      <c r="B26" s="47"/>
      <c r="C26" s="48">
        <f>B24</f>
        <v>154539.23000000001</v>
      </c>
      <c r="E26" s="49" t="s">
        <v>26</v>
      </c>
      <c r="F26" s="49"/>
      <c r="G26" s="49"/>
      <c r="H26" s="49"/>
      <c r="I26" s="49"/>
      <c r="J26" s="50">
        <v>2828.69</v>
      </c>
      <c r="O26" s="15"/>
      <c r="P26" s="15"/>
      <c r="Q26" s="15"/>
      <c r="S26" s="15"/>
      <c r="T26" s="15"/>
    </row>
    <row r="27" spans="1:20" x14ac:dyDescent="0.35">
      <c r="A27" s="2" t="s">
        <v>56</v>
      </c>
      <c r="B27" s="47"/>
      <c r="C27" s="48">
        <v>210000</v>
      </c>
      <c r="E27" s="49" t="s">
        <v>28</v>
      </c>
      <c r="F27" s="49"/>
      <c r="G27" s="49"/>
      <c r="H27" s="49"/>
      <c r="I27" s="49"/>
      <c r="J27" s="50">
        <v>36001.21</v>
      </c>
      <c r="O27" s="15"/>
      <c r="P27" s="15"/>
      <c r="Q27" s="15"/>
      <c r="S27" s="15"/>
      <c r="T27" s="15"/>
    </row>
    <row r="28" spans="1:20" ht="15" thickBot="1" x14ac:dyDescent="0.4">
      <c r="B28" s="35"/>
      <c r="C28" s="55">
        <f>SUM(C26-C27)</f>
        <v>-55460.76999999999</v>
      </c>
      <c r="J28" s="15"/>
      <c r="M28" s="15"/>
      <c r="O28" s="15"/>
      <c r="P28" s="15"/>
      <c r="Q28" s="15"/>
      <c r="S28" s="15"/>
      <c r="T28" s="15"/>
    </row>
    <row r="29" spans="1:20" ht="15" thickTop="1" x14ac:dyDescent="0.35">
      <c r="B29" s="35"/>
      <c r="C29" s="51"/>
      <c r="E29" s="9" t="s">
        <v>29</v>
      </c>
      <c r="F29" s="9"/>
      <c r="G29" s="9"/>
      <c r="H29" s="9"/>
      <c r="I29" s="9"/>
      <c r="J29" s="16"/>
      <c r="O29" s="15"/>
      <c r="P29" s="15"/>
      <c r="Q29" s="15"/>
      <c r="S29" s="15"/>
      <c r="T29" s="15"/>
    </row>
    <row r="30" spans="1:20" x14ac:dyDescent="0.35">
      <c r="A30" s="3" t="s">
        <v>57</v>
      </c>
      <c r="B30" s="52"/>
      <c r="C30" s="53">
        <v>3848934.74</v>
      </c>
      <c r="E30" s="9" t="s">
        <v>31</v>
      </c>
      <c r="F30" s="9"/>
      <c r="G30" s="9"/>
      <c r="H30" s="9"/>
      <c r="I30" s="9"/>
      <c r="J30" s="16">
        <v>6.58</v>
      </c>
      <c r="M30" s="54"/>
      <c r="O30" s="15"/>
      <c r="P30" s="15"/>
      <c r="Q30" s="15"/>
      <c r="S30" s="15"/>
      <c r="T30" s="15"/>
    </row>
    <row r="31" spans="1:20" x14ac:dyDescent="0.35">
      <c r="A31" s="3" t="s">
        <v>58</v>
      </c>
      <c r="B31" s="52"/>
      <c r="C31" s="53">
        <f>210000+210000+210000+70000+210000+210000+210000+210000+210000+70000+210000+210000+210000+210000+210000+70000+210000+210000+210000+210000</f>
        <v>3780000</v>
      </c>
      <c r="J31" s="15"/>
      <c r="O31" s="15"/>
      <c r="P31" s="15"/>
      <c r="Q31" s="15"/>
      <c r="S31" s="15"/>
      <c r="T31" s="15"/>
    </row>
    <row r="32" spans="1:20" ht="15" thickBot="1" x14ac:dyDescent="0.4">
      <c r="B32" s="35"/>
      <c r="C32" s="55">
        <f>SUM(C30-C31)</f>
        <v>68934.740000000224</v>
      </c>
      <c r="E32" s="56" t="s">
        <v>33</v>
      </c>
      <c r="F32" s="56"/>
      <c r="G32" s="56"/>
      <c r="H32" s="56"/>
      <c r="I32" s="56"/>
      <c r="J32" s="57" t="s">
        <v>59</v>
      </c>
      <c r="O32" s="15"/>
      <c r="P32" s="15"/>
      <c r="Q32" s="15"/>
      <c r="S32" s="15"/>
      <c r="T32" s="15"/>
    </row>
    <row r="33" spans="1:20" ht="15" thickTop="1" x14ac:dyDescent="0.35">
      <c r="B33" s="35"/>
      <c r="C33" s="58"/>
      <c r="E33" s="56" t="s">
        <v>34</v>
      </c>
      <c r="F33" s="56"/>
      <c r="G33" s="56"/>
      <c r="H33" s="56"/>
      <c r="I33" s="56"/>
      <c r="J33" s="57" t="s">
        <v>59</v>
      </c>
      <c r="O33" s="15"/>
      <c r="P33" s="15"/>
      <c r="Q33" s="15"/>
      <c r="S33" s="15"/>
      <c r="T33" s="15"/>
    </row>
    <row r="34" spans="1:20" x14ac:dyDescent="0.35">
      <c r="A34" s="59" t="s">
        <v>60</v>
      </c>
      <c r="B34" s="60"/>
      <c r="C34" s="61">
        <v>268703.26</v>
      </c>
      <c r="J34" s="15"/>
      <c r="O34" s="15"/>
      <c r="P34" s="15"/>
      <c r="Q34" s="15"/>
      <c r="S34" s="15"/>
      <c r="T34" s="15"/>
    </row>
    <row r="35" spans="1:20" x14ac:dyDescent="0.35">
      <c r="A35" s="59" t="s">
        <v>61</v>
      </c>
      <c r="B35" s="60"/>
      <c r="C35" s="61">
        <f>17*35000</f>
        <v>595000</v>
      </c>
      <c r="E35" s="62" t="s">
        <v>37</v>
      </c>
      <c r="F35" s="62"/>
      <c r="G35" s="62"/>
      <c r="H35" s="62"/>
      <c r="I35" s="62"/>
      <c r="J35" s="63"/>
      <c r="O35" s="15"/>
      <c r="P35" s="15"/>
      <c r="Q35" s="15"/>
      <c r="S35" s="15"/>
      <c r="T35" s="15"/>
    </row>
    <row r="36" spans="1:20" ht="15" thickBot="1" x14ac:dyDescent="0.4">
      <c r="B36" s="35"/>
      <c r="C36" s="55">
        <f>SUM(C34-C35)</f>
        <v>-326296.74</v>
      </c>
      <c r="E36" s="62" t="s">
        <v>38</v>
      </c>
      <c r="F36" s="62"/>
      <c r="G36" s="62"/>
      <c r="H36" s="62"/>
      <c r="I36" s="62"/>
      <c r="J36" s="63"/>
      <c r="O36" s="15"/>
      <c r="P36" s="15"/>
      <c r="Q36" s="15"/>
      <c r="S36" s="15"/>
      <c r="T36" s="15"/>
    </row>
    <row r="37" spans="1:20" ht="15" thickTop="1" x14ac:dyDescent="0.35">
      <c r="B37" s="35"/>
      <c r="C37" s="58"/>
      <c r="J37" s="15"/>
      <c r="O37" s="15"/>
      <c r="P37" s="15"/>
      <c r="Q37" s="15"/>
      <c r="S37" s="15"/>
      <c r="T37" s="15"/>
    </row>
    <row r="38" spans="1:20" x14ac:dyDescent="0.35">
      <c r="A38" s="64" t="s">
        <v>62</v>
      </c>
      <c r="B38" s="65"/>
      <c r="C38" s="66">
        <f>SUM(C30,C34)</f>
        <v>4117638</v>
      </c>
      <c r="E38" s="67" t="s">
        <v>40</v>
      </c>
      <c r="F38" s="67"/>
      <c r="G38" s="67"/>
      <c r="H38" s="67"/>
      <c r="I38" s="67"/>
      <c r="J38" s="68">
        <v>309.61</v>
      </c>
      <c r="K38" t="s">
        <v>50</v>
      </c>
      <c r="O38" s="15"/>
      <c r="P38" s="15"/>
      <c r="Q38" s="15"/>
      <c r="S38" s="15"/>
      <c r="T38" s="15"/>
    </row>
    <row r="39" spans="1:20" x14ac:dyDescent="0.35">
      <c r="A39" s="64" t="s">
        <v>63</v>
      </c>
      <c r="B39" s="65"/>
      <c r="C39" s="66">
        <f>SUM(C31,C35)</f>
        <v>4375000</v>
      </c>
      <c r="E39" s="67" t="s">
        <v>42</v>
      </c>
      <c r="F39" s="67"/>
      <c r="G39" s="67"/>
      <c r="H39" s="67"/>
      <c r="I39" s="67"/>
      <c r="J39" s="68">
        <v>7767.83</v>
      </c>
      <c r="O39" s="15"/>
      <c r="P39" s="15"/>
      <c r="Q39" s="15"/>
      <c r="S39" s="15"/>
      <c r="T39" s="15"/>
    </row>
    <row r="40" spans="1:20" ht="15" thickBot="1" x14ac:dyDescent="0.4">
      <c r="B40" s="35"/>
      <c r="C40" s="55">
        <f>SUM(C38-C39)</f>
        <v>-257362</v>
      </c>
      <c r="J40" s="15"/>
      <c r="O40" s="15"/>
      <c r="P40" s="15"/>
      <c r="Q40" s="15"/>
      <c r="S40" s="15"/>
      <c r="T40" s="15"/>
    </row>
    <row r="41" spans="1:20" ht="15" thickTop="1" x14ac:dyDescent="0.35">
      <c r="B41" s="35"/>
      <c r="C41" s="35"/>
      <c r="E41" s="13" t="s">
        <v>43</v>
      </c>
      <c r="F41" s="13"/>
      <c r="G41" s="13"/>
      <c r="H41" s="13"/>
      <c r="I41" s="13"/>
      <c r="J41" s="20">
        <v>424.35</v>
      </c>
      <c r="O41" s="15"/>
      <c r="P41" s="15"/>
      <c r="Q41" s="15"/>
      <c r="S41" s="15"/>
      <c r="T41" s="15"/>
    </row>
    <row r="42" spans="1:20" x14ac:dyDescent="0.35">
      <c r="A42" s="6" t="s">
        <v>64</v>
      </c>
      <c r="B42" s="69"/>
      <c r="C42" s="70">
        <v>9337</v>
      </c>
      <c r="E42" s="13" t="s">
        <v>65</v>
      </c>
      <c r="F42" s="13"/>
      <c r="G42" s="13"/>
      <c r="H42" s="13"/>
      <c r="I42" s="13"/>
      <c r="J42" s="20">
        <v>5400.42</v>
      </c>
      <c r="O42" s="15"/>
      <c r="P42" s="15"/>
      <c r="Q42" s="15"/>
      <c r="S42" s="15"/>
      <c r="T42" s="15"/>
    </row>
    <row r="43" spans="1:20" x14ac:dyDescent="0.35">
      <c r="B43" s="35"/>
      <c r="C43" s="35"/>
      <c r="O43" s="15"/>
      <c r="P43" s="15"/>
      <c r="Q43" s="15"/>
      <c r="S43" s="15"/>
      <c r="T43" s="15"/>
    </row>
    <row r="44" spans="1:20" x14ac:dyDescent="0.35">
      <c r="A44" s="7" t="s">
        <v>66</v>
      </c>
      <c r="B44" s="71"/>
      <c r="C44" s="72">
        <v>4534019.66</v>
      </c>
      <c r="O44" s="15"/>
      <c r="P44" s="15"/>
      <c r="Q44" s="15"/>
      <c r="S44" s="15"/>
      <c r="T44" s="15"/>
    </row>
    <row r="45" spans="1:20" x14ac:dyDescent="0.35">
      <c r="B45" s="35"/>
      <c r="C45" s="35"/>
      <c r="O45" s="15"/>
      <c r="P45" s="15"/>
      <c r="Q45" s="15"/>
      <c r="S45" s="15"/>
      <c r="T45" s="15"/>
    </row>
  </sheetData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BDE836-C9D6-4920-B9E4-0D686B967E45}">
  <sheetPr codeName="Sheet20"/>
  <dimension ref="A1:Z45"/>
  <sheetViews>
    <sheetView zoomScale="75" zoomScaleNormal="75" workbookViewId="0">
      <selection activeCell="B22" sqref="B22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style="15" customWidth="1"/>
    <col min="18" max="18" width="19.08984375" customWidth="1"/>
    <col min="20" max="20" width="17.90625" customWidth="1"/>
  </cols>
  <sheetData>
    <row r="1" spans="1:26" x14ac:dyDescent="0.35">
      <c r="A1" s="144" t="s">
        <v>47</v>
      </c>
      <c r="B1" s="145">
        <v>45267</v>
      </c>
      <c r="C1" s="147"/>
      <c r="E1" s="146"/>
      <c r="F1" s="146"/>
      <c r="G1" s="146"/>
      <c r="H1" s="146"/>
      <c r="I1" s="146"/>
      <c r="J1" s="146"/>
      <c r="K1" s="146"/>
      <c r="L1" s="146"/>
      <c r="M1" s="146"/>
      <c r="N1" s="146"/>
      <c r="O1" s="146"/>
      <c r="P1" s="146"/>
      <c r="Q1" s="146"/>
      <c r="R1" s="146"/>
      <c r="S1" s="146"/>
      <c r="T1" s="146"/>
      <c r="U1" s="146"/>
      <c r="V1" s="146"/>
      <c r="W1" s="146"/>
      <c r="X1" s="146"/>
      <c r="Y1" s="146"/>
      <c r="Z1" s="146"/>
    </row>
    <row r="2" spans="1:26" x14ac:dyDescent="0.35">
      <c r="A2" s="146"/>
      <c r="B2" s="147"/>
      <c r="C2" s="147"/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146"/>
      <c r="P2" s="146"/>
      <c r="Q2" s="146"/>
      <c r="R2" s="146"/>
      <c r="S2" s="146"/>
      <c r="T2" s="146"/>
      <c r="U2" s="146"/>
      <c r="V2" s="146"/>
      <c r="W2" s="146"/>
      <c r="X2" s="146"/>
      <c r="Y2" s="146"/>
      <c r="Z2" s="146"/>
    </row>
    <row r="3" spans="1:26" x14ac:dyDescent="0.35">
      <c r="A3" s="148" t="s">
        <v>1</v>
      </c>
      <c r="B3" s="149" t="s">
        <v>48</v>
      </c>
      <c r="C3" s="149" t="s">
        <v>49</v>
      </c>
      <c r="D3" s="150" t="s">
        <v>50</v>
      </c>
      <c r="E3" s="146"/>
      <c r="F3" s="146"/>
      <c r="G3" s="146"/>
      <c r="H3" s="146"/>
      <c r="I3" s="146"/>
      <c r="J3" s="146"/>
      <c r="K3" s="146"/>
      <c r="L3" s="146"/>
      <c r="M3" s="146"/>
      <c r="N3" s="146"/>
      <c r="O3" s="146"/>
      <c r="P3" s="146"/>
      <c r="Q3" s="146"/>
      <c r="R3" s="146" t="s">
        <v>51</v>
      </c>
      <c r="S3" s="146">
        <v>5</v>
      </c>
      <c r="T3" s="151">
        <v>1050000</v>
      </c>
      <c r="U3" s="146"/>
      <c r="V3" s="146"/>
      <c r="W3" s="146"/>
      <c r="X3" s="146"/>
      <c r="Y3" s="146"/>
      <c r="Z3" s="146"/>
    </row>
    <row r="4" spans="1:26" x14ac:dyDescent="0.35">
      <c r="A4" s="152" t="s">
        <v>4</v>
      </c>
      <c r="B4" s="153">
        <v>99561</v>
      </c>
      <c r="C4" s="154">
        <v>76</v>
      </c>
      <c r="D4" s="146"/>
      <c r="E4" s="146"/>
      <c r="F4" s="146"/>
      <c r="G4" s="146"/>
      <c r="H4" s="146"/>
      <c r="I4" s="146"/>
      <c r="J4" s="146"/>
      <c r="K4" s="146"/>
      <c r="L4" s="146"/>
      <c r="M4" s="146"/>
      <c r="N4" s="146"/>
      <c r="O4" s="146"/>
      <c r="P4" s="146"/>
      <c r="Q4" s="146"/>
      <c r="R4" s="146" t="s">
        <v>52</v>
      </c>
      <c r="S4" s="146">
        <v>1</v>
      </c>
      <c r="T4" s="151">
        <v>70000</v>
      </c>
      <c r="U4" s="146"/>
      <c r="V4" s="146"/>
      <c r="W4" s="146"/>
      <c r="X4" s="146"/>
      <c r="Y4" s="146"/>
      <c r="Z4" s="146"/>
    </row>
    <row r="5" spans="1:26" x14ac:dyDescent="0.35">
      <c r="A5" s="152" t="s">
        <v>5</v>
      </c>
      <c r="B5" s="153">
        <v>9121</v>
      </c>
      <c r="C5" s="154">
        <v>25</v>
      </c>
      <c r="D5" s="146"/>
      <c r="E5" s="146"/>
      <c r="F5" s="146"/>
      <c r="G5" s="146"/>
      <c r="H5" s="146"/>
      <c r="I5" s="146"/>
      <c r="J5" s="146"/>
      <c r="K5" s="146"/>
      <c r="L5" s="146"/>
      <c r="M5" s="146"/>
      <c r="N5" s="146"/>
      <c r="O5" s="146"/>
      <c r="P5" s="146"/>
      <c r="Q5" s="146"/>
      <c r="R5" s="146"/>
      <c r="S5" s="146"/>
      <c r="T5" s="155">
        <v>1120000</v>
      </c>
      <c r="U5" s="146"/>
      <c r="V5" s="146"/>
      <c r="W5" s="146"/>
      <c r="X5" s="146"/>
      <c r="Y5" s="146"/>
      <c r="Z5" s="146"/>
    </row>
    <row r="6" spans="1:26" x14ac:dyDescent="0.35">
      <c r="A6" s="152" t="s">
        <v>6</v>
      </c>
      <c r="B6" s="153">
        <v>7129</v>
      </c>
      <c r="C6" s="154">
        <v>47</v>
      </c>
      <c r="D6" s="146"/>
      <c r="E6" s="146"/>
      <c r="F6" s="146"/>
      <c r="G6" s="146"/>
      <c r="H6" s="146"/>
      <c r="I6" s="146"/>
      <c r="J6" s="146"/>
      <c r="K6" s="146"/>
      <c r="L6" s="146"/>
      <c r="M6" s="146"/>
      <c r="N6" s="146"/>
      <c r="O6" s="146"/>
      <c r="P6" s="146"/>
      <c r="Q6" s="146"/>
      <c r="R6" s="146"/>
      <c r="S6" s="146"/>
      <c r="T6" s="150"/>
      <c r="U6" s="146"/>
      <c r="V6" s="146"/>
      <c r="W6" s="146"/>
      <c r="X6" s="146"/>
      <c r="Y6" s="146"/>
      <c r="Z6" s="146"/>
    </row>
    <row r="7" spans="1:26" x14ac:dyDescent="0.35">
      <c r="A7" s="152" t="s">
        <v>7</v>
      </c>
      <c r="B7" s="153">
        <v>10118</v>
      </c>
      <c r="C7" s="154">
        <v>27</v>
      </c>
      <c r="D7" s="146"/>
      <c r="E7" s="146"/>
      <c r="F7" s="146"/>
      <c r="G7" s="146"/>
      <c r="H7" s="146"/>
      <c r="I7" s="146"/>
      <c r="J7" s="146"/>
      <c r="K7" s="146"/>
      <c r="L7" s="146"/>
      <c r="M7" s="146"/>
      <c r="N7" s="146"/>
      <c r="O7" s="146"/>
      <c r="P7" s="146"/>
      <c r="Q7" s="146"/>
      <c r="R7" s="146" t="s">
        <v>53</v>
      </c>
      <c r="S7" s="146">
        <v>5</v>
      </c>
      <c r="T7" s="151">
        <v>175000</v>
      </c>
      <c r="U7" s="146"/>
      <c r="V7" s="146"/>
      <c r="W7" s="146"/>
      <c r="X7" s="146"/>
      <c r="Y7" s="146"/>
      <c r="Z7" s="146"/>
    </row>
    <row r="8" spans="1:26" x14ac:dyDescent="0.35">
      <c r="A8" s="152" t="s">
        <v>8</v>
      </c>
      <c r="B8" s="153">
        <v>10897</v>
      </c>
      <c r="C8" s="154">
        <v>25</v>
      </c>
      <c r="D8" s="146"/>
      <c r="E8" s="146"/>
      <c r="F8" s="146"/>
      <c r="G8" s="146"/>
      <c r="H8" s="146"/>
      <c r="I8" s="146"/>
      <c r="J8" s="146"/>
      <c r="K8" s="146"/>
      <c r="L8" s="146"/>
      <c r="M8" s="146"/>
      <c r="N8" s="146"/>
      <c r="O8" s="146"/>
      <c r="P8" s="146"/>
      <c r="Q8" s="146"/>
      <c r="R8" s="146"/>
      <c r="S8" s="146"/>
      <c r="T8" s="146"/>
      <c r="U8" s="146"/>
      <c r="V8" s="146"/>
      <c r="W8" s="146"/>
      <c r="X8" s="146"/>
      <c r="Y8" s="146"/>
      <c r="Z8" s="146"/>
    </row>
    <row r="9" spans="1:26" x14ac:dyDescent="0.35">
      <c r="A9" s="152" t="s">
        <v>9</v>
      </c>
      <c r="B9" s="153">
        <v>1715</v>
      </c>
      <c r="C9" s="154">
        <v>35</v>
      </c>
      <c r="D9" s="146"/>
      <c r="E9" s="146"/>
      <c r="F9" s="146"/>
      <c r="G9" s="146"/>
      <c r="H9" s="146"/>
      <c r="I9" s="146"/>
      <c r="J9" s="146"/>
      <c r="K9" s="146"/>
      <c r="L9" s="146"/>
      <c r="M9" s="146"/>
      <c r="N9" s="146"/>
      <c r="O9" s="146"/>
      <c r="P9" s="146"/>
      <c r="Q9" s="146"/>
      <c r="R9" s="146"/>
      <c r="S9" s="146"/>
      <c r="T9" s="146"/>
      <c r="U9" s="146"/>
      <c r="V9" s="146"/>
      <c r="W9" s="146"/>
      <c r="X9" s="146"/>
      <c r="Y9" s="146"/>
      <c r="Z9" s="146"/>
    </row>
    <row r="10" spans="1:26" x14ac:dyDescent="0.35">
      <c r="A10" s="152" t="s">
        <v>10</v>
      </c>
      <c r="B10" s="153">
        <v>3941</v>
      </c>
      <c r="C10" s="154">
        <v>24</v>
      </c>
      <c r="D10" s="146"/>
      <c r="E10" s="146"/>
      <c r="F10" s="146"/>
      <c r="G10" s="146"/>
      <c r="H10" s="146"/>
      <c r="I10" s="146"/>
      <c r="J10" s="146"/>
      <c r="K10" s="146"/>
      <c r="L10" s="146"/>
      <c r="M10" s="146"/>
      <c r="N10" s="146"/>
      <c r="O10" s="146"/>
      <c r="P10" s="146"/>
      <c r="Q10" s="146"/>
      <c r="R10" s="146"/>
      <c r="S10" s="156" t="s">
        <v>54</v>
      </c>
      <c r="T10" s="156"/>
      <c r="U10" s="156"/>
      <c r="V10" s="156"/>
      <c r="W10" s="156"/>
      <c r="X10" s="156"/>
      <c r="Y10" s="156"/>
      <c r="Z10" s="156"/>
    </row>
    <row r="11" spans="1:26" x14ac:dyDescent="0.35">
      <c r="A11" s="152" t="s">
        <v>11</v>
      </c>
      <c r="B11" s="153">
        <v>24822</v>
      </c>
      <c r="C11" s="154">
        <v>34</v>
      </c>
      <c r="D11" s="146"/>
      <c r="E11" s="146"/>
      <c r="F11" s="146"/>
      <c r="G11" s="146"/>
      <c r="H11" s="146"/>
      <c r="I11" s="146"/>
      <c r="J11" s="146"/>
      <c r="K11" s="146"/>
      <c r="L11" s="146"/>
      <c r="M11" s="146"/>
      <c r="N11" s="146"/>
      <c r="O11" s="146"/>
      <c r="P11" s="146"/>
      <c r="Q11" s="146"/>
      <c r="R11" s="146"/>
      <c r="S11" s="146"/>
      <c r="T11" s="146"/>
      <c r="U11" s="146"/>
      <c r="V11" s="146"/>
      <c r="W11" s="146"/>
      <c r="X11" s="146"/>
      <c r="Y11" s="146"/>
      <c r="Z11" s="146"/>
    </row>
    <row r="12" spans="1:26" x14ac:dyDescent="0.35">
      <c r="A12" s="152" t="s">
        <v>12</v>
      </c>
      <c r="B12" s="153">
        <v>15777</v>
      </c>
      <c r="C12" s="154">
        <v>16</v>
      </c>
      <c r="D12" s="146"/>
      <c r="E12" s="146"/>
      <c r="F12" s="146"/>
      <c r="G12" s="146"/>
      <c r="H12" s="146"/>
      <c r="I12" s="146"/>
      <c r="J12" s="146"/>
      <c r="K12" s="146"/>
      <c r="L12" s="146"/>
      <c r="M12" s="146"/>
      <c r="N12" s="146"/>
      <c r="O12" s="146"/>
      <c r="P12" s="146"/>
      <c r="Q12" s="146"/>
      <c r="R12" s="146"/>
      <c r="S12" s="146"/>
      <c r="T12" s="146"/>
      <c r="U12" s="146"/>
      <c r="V12" s="146"/>
      <c r="W12" s="146"/>
      <c r="X12" s="146"/>
      <c r="Y12" s="146"/>
      <c r="Z12" s="146"/>
    </row>
    <row r="13" spans="1:26" x14ac:dyDescent="0.35">
      <c r="A13" s="152" t="s">
        <v>13</v>
      </c>
      <c r="B13" s="153">
        <v>1060</v>
      </c>
      <c r="C13" s="154">
        <v>15</v>
      </c>
      <c r="D13" s="146"/>
      <c r="E13" s="146"/>
      <c r="F13" s="146"/>
      <c r="G13" s="146"/>
      <c r="H13" s="146"/>
      <c r="I13" s="146"/>
      <c r="J13" s="146"/>
      <c r="K13" s="146"/>
      <c r="L13" s="146"/>
      <c r="M13" s="146"/>
      <c r="N13" s="146"/>
      <c r="O13" s="146"/>
      <c r="P13" s="146"/>
      <c r="Q13" s="146"/>
      <c r="R13" s="146"/>
      <c r="S13" s="146"/>
      <c r="T13" s="146"/>
      <c r="U13" s="146"/>
      <c r="V13" s="146"/>
      <c r="W13" s="146"/>
      <c r="X13" s="146"/>
      <c r="Y13" s="146"/>
      <c r="Z13" s="146"/>
    </row>
    <row r="14" spans="1:26" x14ac:dyDescent="0.35">
      <c r="A14" s="152" t="s">
        <v>14</v>
      </c>
      <c r="B14" s="153">
        <v>12599</v>
      </c>
      <c r="C14" s="154">
        <v>28</v>
      </c>
      <c r="D14" s="146"/>
      <c r="E14" s="146"/>
      <c r="F14" s="146"/>
      <c r="G14" s="146"/>
      <c r="H14" s="146"/>
      <c r="I14" s="146"/>
      <c r="J14" s="146"/>
      <c r="K14" s="146"/>
      <c r="L14" s="146"/>
      <c r="M14" s="146"/>
      <c r="N14" s="146"/>
      <c r="O14" s="146"/>
      <c r="P14" s="146"/>
      <c r="Q14" s="146"/>
      <c r="R14" s="146"/>
      <c r="S14" s="146"/>
      <c r="T14" s="146"/>
      <c r="U14" s="146"/>
      <c r="V14" s="146"/>
      <c r="W14" s="146"/>
      <c r="X14" s="146"/>
      <c r="Y14" s="146"/>
      <c r="Z14" s="146"/>
    </row>
    <row r="15" spans="1:26" x14ac:dyDescent="0.35">
      <c r="A15" s="152" t="s">
        <v>15</v>
      </c>
      <c r="B15" s="153">
        <v>20547</v>
      </c>
      <c r="C15" s="154">
        <v>27</v>
      </c>
      <c r="D15" s="146"/>
      <c r="E15" s="146"/>
      <c r="F15" s="146"/>
      <c r="G15" s="146"/>
      <c r="H15" s="146"/>
      <c r="I15" s="146"/>
      <c r="J15" s="146"/>
      <c r="K15" s="146"/>
      <c r="L15" s="146"/>
      <c r="M15" s="146"/>
      <c r="N15" s="146"/>
      <c r="O15" s="146"/>
      <c r="P15" s="146"/>
      <c r="Q15" s="146"/>
      <c r="R15" s="146"/>
      <c r="S15" s="146"/>
      <c r="T15" s="146"/>
      <c r="U15" s="146"/>
      <c r="V15" s="146"/>
      <c r="W15" s="146"/>
      <c r="X15" s="146"/>
      <c r="Y15" s="146"/>
      <c r="Z15" s="146"/>
    </row>
    <row r="16" spans="1:26" x14ac:dyDescent="0.35">
      <c r="A16" s="152" t="s">
        <v>16</v>
      </c>
      <c r="B16" s="153">
        <v>13738</v>
      </c>
      <c r="C16" s="154">
        <v>61</v>
      </c>
      <c r="D16" s="146"/>
      <c r="E16" s="146"/>
      <c r="F16" s="146"/>
      <c r="G16" s="146"/>
      <c r="H16" s="146"/>
      <c r="I16" s="146"/>
      <c r="J16" s="146"/>
      <c r="K16" s="146"/>
      <c r="L16" s="146"/>
      <c r="M16" s="146"/>
      <c r="N16" s="146"/>
      <c r="O16" s="146"/>
      <c r="P16" s="146"/>
      <c r="Q16" s="146"/>
      <c r="R16" s="146"/>
      <c r="S16" s="146"/>
      <c r="T16" s="146"/>
      <c r="U16" s="146"/>
      <c r="V16" s="146"/>
      <c r="W16" s="146"/>
      <c r="X16" s="146"/>
      <c r="Y16" s="146"/>
      <c r="Z16" s="146"/>
    </row>
    <row r="17" spans="1:26" x14ac:dyDescent="0.35">
      <c r="A17" s="152" t="s">
        <v>17</v>
      </c>
      <c r="B17" s="153">
        <v>645</v>
      </c>
      <c r="C17" s="154">
        <v>10</v>
      </c>
      <c r="D17" s="146"/>
      <c r="E17" s="146"/>
      <c r="F17" s="146"/>
      <c r="G17" s="146"/>
      <c r="H17" s="146"/>
      <c r="I17" s="146"/>
      <c r="J17" s="146"/>
      <c r="K17" s="146"/>
      <c r="L17" s="146"/>
      <c r="M17" s="146"/>
      <c r="N17" s="146"/>
      <c r="O17" s="146"/>
      <c r="P17" s="146"/>
      <c r="Q17" s="146"/>
      <c r="R17" s="146"/>
      <c r="S17" s="146"/>
      <c r="T17" s="146"/>
      <c r="U17" s="146"/>
      <c r="V17" s="146"/>
      <c r="W17" s="146"/>
      <c r="X17" s="146"/>
      <c r="Y17" s="146"/>
      <c r="Z17" s="146"/>
    </row>
    <row r="18" spans="1:26" x14ac:dyDescent="0.35">
      <c r="A18" s="152" t="s">
        <v>18</v>
      </c>
      <c r="B18" s="153">
        <v>10806</v>
      </c>
      <c r="C18" s="154">
        <v>10</v>
      </c>
      <c r="D18" s="146"/>
      <c r="E18" s="146"/>
      <c r="F18" s="146"/>
      <c r="G18" s="146"/>
      <c r="H18" s="146"/>
      <c r="I18" s="146"/>
      <c r="J18" s="146"/>
      <c r="K18" s="146"/>
      <c r="L18" s="146"/>
      <c r="M18" s="146"/>
      <c r="N18" s="146"/>
      <c r="O18" s="146"/>
      <c r="P18" s="146"/>
      <c r="Q18" s="146"/>
      <c r="R18" s="146"/>
      <c r="S18" s="146"/>
      <c r="T18" s="146"/>
      <c r="U18" s="146"/>
      <c r="V18" s="146"/>
      <c r="W18" s="146"/>
      <c r="X18" s="146"/>
      <c r="Y18" s="146"/>
      <c r="Z18" s="146"/>
    </row>
    <row r="19" spans="1:26" x14ac:dyDescent="0.35">
      <c r="A19" s="152" t="s">
        <v>19</v>
      </c>
      <c r="B19" s="153">
        <v>1834</v>
      </c>
      <c r="C19" s="154">
        <v>10</v>
      </c>
      <c r="D19" s="146"/>
      <c r="E19" s="146"/>
      <c r="F19" s="146"/>
      <c r="G19" s="146"/>
      <c r="H19" s="146"/>
      <c r="I19" s="146"/>
      <c r="J19" s="146"/>
      <c r="K19" s="146"/>
      <c r="L19" s="146"/>
      <c r="M19" s="146"/>
      <c r="N19" s="146"/>
      <c r="O19" s="146"/>
      <c r="P19" s="146"/>
      <c r="Q19" s="146"/>
      <c r="R19" s="146"/>
      <c r="S19" s="146"/>
      <c r="T19" s="146"/>
      <c r="U19" s="146"/>
      <c r="V19" s="146"/>
      <c r="W19" s="146"/>
      <c r="X19" s="146"/>
      <c r="Y19" s="146"/>
      <c r="Z19" s="146"/>
    </row>
    <row r="20" spans="1:26" x14ac:dyDescent="0.35">
      <c r="A20" s="152" t="s">
        <v>20</v>
      </c>
      <c r="B20" s="153">
        <v>4382</v>
      </c>
      <c r="C20" s="154">
        <v>16</v>
      </c>
      <c r="D20" s="146"/>
      <c r="E20" s="146"/>
      <c r="F20" s="146"/>
      <c r="G20" s="146"/>
      <c r="H20" s="146"/>
      <c r="I20" s="146"/>
      <c r="J20" s="146"/>
      <c r="K20" s="146"/>
      <c r="L20" s="146"/>
      <c r="M20" s="146"/>
      <c r="N20" s="146"/>
      <c r="O20" s="146"/>
      <c r="P20" s="146"/>
      <c r="Q20" s="146"/>
      <c r="R20" s="146"/>
      <c r="S20" s="146"/>
      <c r="T20" s="146"/>
      <c r="U20" s="146"/>
      <c r="V20" s="146"/>
      <c r="W20" s="146"/>
      <c r="X20" s="146"/>
      <c r="Y20" s="146"/>
      <c r="Z20" s="146"/>
    </row>
    <row r="21" spans="1:26" x14ac:dyDescent="0.35">
      <c r="A21" s="152" t="s">
        <v>21</v>
      </c>
      <c r="B21" s="153">
        <v>6647</v>
      </c>
      <c r="C21" s="154">
        <v>16</v>
      </c>
      <c r="D21" s="146"/>
      <c r="E21" s="146"/>
      <c r="F21" s="146"/>
      <c r="G21" s="146"/>
      <c r="H21" s="146"/>
      <c r="I21" s="146"/>
      <c r="J21" s="146"/>
      <c r="K21" s="146"/>
      <c r="L21" s="146"/>
      <c r="M21" s="146"/>
      <c r="N21" s="146"/>
      <c r="O21" s="146"/>
      <c r="P21" s="146"/>
      <c r="Q21" s="146"/>
      <c r="R21" s="146"/>
      <c r="S21" s="146"/>
      <c r="T21" s="146"/>
      <c r="U21" s="146"/>
      <c r="V21" s="146"/>
      <c r="W21" s="146"/>
      <c r="X21" s="146"/>
      <c r="Y21" s="146"/>
      <c r="Z21" s="146"/>
    </row>
    <row r="22" spans="1:26" x14ac:dyDescent="0.35">
      <c r="A22" s="152" t="s">
        <v>22</v>
      </c>
      <c r="B22" s="153">
        <v>572</v>
      </c>
      <c r="C22" s="154">
        <v>2</v>
      </c>
      <c r="D22" s="146"/>
      <c r="E22" s="146"/>
      <c r="F22" s="146"/>
      <c r="G22" s="146"/>
      <c r="H22" s="146"/>
      <c r="I22" s="146"/>
      <c r="J22" s="146"/>
      <c r="K22" s="146"/>
      <c r="L22" s="146"/>
      <c r="M22" s="146"/>
      <c r="N22" s="146"/>
      <c r="O22" s="146"/>
      <c r="P22" s="146"/>
      <c r="Q22" s="146"/>
      <c r="R22" s="146"/>
      <c r="S22" s="146"/>
      <c r="T22" s="146"/>
      <c r="U22" s="146"/>
      <c r="V22" s="146"/>
      <c r="W22" s="146"/>
      <c r="X22" s="146"/>
      <c r="Y22" s="146"/>
      <c r="Z22" s="146"/>
    </row>
    <row r="23" spans="1:26" x14ac:dyDescent="0.35">
      <c r="A23" s="152" t="s">
        <v>23</v>
      </c>
      <c r="B23" s="154" t="s">
        <v>77</v>
      </c>
      <c r="C23" s="154">
        <v>0</v>
      </c>
      <c r="D23" s="146"/>
      <c r="E23" s="146"/>
      <c r="F23" s="146"/>
      <c r="G23" s="146"/>
      <c r="H23" s="146"/>
      <c r="I23" s="146"/>
      <c r="J23" s="146"/>
      <c r="K23" s="146"/>
      <c r="L23" s="146"/>
      <c r="M23" s="146"/>
      <c r="N23" s="146"/>
      <c r="O23" s="146"/>
      <c r="P23" s="146"/>
      <c r="Q23" s="146"/>
      <c r="R23" s="146"/>
      <c r="S23" s="146"/>
      <c r="T23" s="146"/>
      <c r="U23" s="146"/>
      <c r="V23" s="146"/>
      <c r="W23" s="146"/>
      <c r="X23" s="146"/>
      <c r="Y23" s="146"/>
      <c r="Z23" s="146"/>
    </row>
    <row r="24" spans="1:26" ht="15" thickBot="1" x14ac:dyDescent="0.4">
      <c r="A24" s="148" t="s">
        <v>55</v>
      </c>
      <c r="B24" s="157">
        <v>255910</v>
      </c>
      <c r="C24" s="158">
        <v>504</v>
      </c>
      <c r="D24" s="146"/>
      <c r="E24" s="146"/>
      <c r="F24" s="146"/>
      <c r="G24" s="146"/>
      <c r="H24" s="146"/>
      <c r="I24" s="146"/>
      <c r="J24" s="146"/>
      <c r="K24" s="146"/>
      <c r="L24" s="146"/>
      <c r="M24" s="146"/>
      <c r="N24" s="146"/>
      <c r="O24" s="146"/>
      <c r="P24" s="146"/>
      <c r="Q24" s="146"/>
      <c r="R24" s="146"/>
      <c r="S24" s="146"/>
      <c r="T24" s="146"/>
      <c r="U24" s="146"/>
      <c r="V24" s="146"/>
      <c r="W24" s="146"/>
      <c r="X24" s="146"/>
      <c r="Y24" s="146"/>
      <c r="Z24" s="146"/>
    </row>
    <row r="25" spans="1:26" x14ac:dyDescent="0.35">
      <c r="A25" s="146"/>
      <c r="B25" s="147"/>
      <c r="C25" s="147"/>
      <c r="D25" s="146"/>
      <c r="E25" s="146"/>
      <c r="F25" s="146"/>
      <c r="G25" s="146"/>
      <c r="H25" s="146"/>
      <c r="I25" s="146"/>
      <c r="J25" s="146"/>
      <c r="K25" s="146"/>
      <c r="L25" s="146"/>
      <c r="M25" s="146"/>
      <c r="N25" s="146"/>
      <c r="O25" s="146"/>
      <c r="P25" s="146"/>
      <c r="Q25" s="146"/>
      <c r="R25" s="146"/>
      <c r="S25" s="146"/>
      <c r="T25" s="146"/>
      <c r="U25" s="146"/>
      <c r="V25" s="146"/>
      <c r="W25" s="146"/>
      <c r="X25" s="146"/>
      <c r="Y25" s="146"/>
      <c r="Z25" s="146"/>
    </row>
    <row r="26" spans="1:26" x14ac:dyDescent="0.35">
      <c r="A26" s="159" t="s">
        <v>25</v>
      </c>
      <c r="B26" s="160"/>
      <c r="C26" s="160">
        <v>255910</v>
      </c>
      <c r="D26" s="146"/>
      <c r="E26" s="161" t="s">
        <v>26</v>
      </c>
      <c r="F26" s="161"/>
      <c r="G26" s="161"/>
      <c r="H26" s="161"/>
      <c r="I26" s="161"/>
      <c r="J26" s="162">
        <v>3106</v>
      </c>
      <c r="K26" s="146"/>
      <c r="L26" s="146"/>
      <c r="M26" s="146"/>
      <c r="N26" s="146"/>
      <c r="O26" s="146"/>
      <c r="P26" s="146"/>
      <c r="Q26" s="146"/>
      <c r="R26" s="146"/>
      <c r="S26" s="146"/>
      <c r="T26" s="146"/>
      <c r="U26" s="146"/>
      <c r="V26" s="146"/>
      <c r="W26" s="146"/>
      <c r="X26" s="146"/>
      <c r="Y26" s="146"/>
      <c r="Z26" s="146"/>
    </row>
    <row r="27" spans="1:26" x14ac:dyDescent="0.35">
      <c r="A27" s="159" t="s">
        <v>56</v>
      </c>
      <c r="B27" s="160"/>
      <c r="C27" s="160">
        <v>210000</v>
      </c>
      <c r="D27" s="146"/>
      <c r="E27" s="161" t="s">
        <v>28</v>
      </c>
      <c r="F27" s="161"/>
      <c r="G27" s="161"/>
      <c r="H27" s="161"/>
      <c r="I27" s="161"/>
      <c r="J27" s="162">
        <v>9958</v>
      </c>
      <c r="K27" s="146"/>
      <c r="L27" s="146"/>
      <c r="M27" s="146"/>
      <c r="N27" s="146"/>
      <c r="O27" s="146"/>
      <c r="P27" s="146"/>
      <c r="Q27" s="146"/>
      <c r="R27" s="146"/>
      <c r="S27" s="146"/>
      <c r="T27" s="146"/>
      <c r="U27" s="146"/>
      <c r="V27" s="146"/>
      <c r="W27" s="146"/>
      <c r="X27" s="146"/>
      <c r="Y27" s="146"/>
      <c r="Z27" s="146"/>
    </row>
    <row r="28" spans="1:26" ht="15" thickBot="1" x14ac:dyDescent="0.4">
      <c r="A28" s="146"/>
      <c r="B28" s="147"/>
      <c r="C28" s="163">
        <v>45910</v>
      </c>
      <c r="D28" s="146"/>
      <c r="E28" s="146"/>
      <c r="F28" s="146"/>
      <c r="G28" s="146"/>
      <c r="H28" s="146"/>
      <c r="I28" s="146"/>
      <c r="J28" s="146"/>
      <c r="K28" s="146"/>
      <c r="L28" s="146"/>
      <c r="M28" s="146"/>
      <c r="N28" s="146"/>
      <c r="O28" s="146"/>
      <c r="P28" s="146"/>
      <c r="Q28" s="146"/>
      <c r="R28" s="146"/>
      <c r="S28" s="146"/>
      <c r="T28" s="146"/>
      <c r="U28" s="146"/>
      <c r="V28" s="146"/>
      <c r="W28" s="146"/>
      <c r="X28" s="146"/>
      <c r="Y28" s="146"/>
      <c r="Z28" s="146"/>
    </row>
    <row r="29" spans="1:26" ht="15" thickTop="1" x14ac:dyDescent="0.35">
      <c r="A29" s="146"/>
      <c r="B29" s="147"/>
      <c r="C29" s="147"/>
      <c r="D29" s="146"/>
      <c r="E29" s="164" t="s">
        <v>29</v>
      </c>
      <c r="F29" s="164"/>
      <c r="G29" s="164"/>
      <c r="H29" s="164"/>
      <c r="I29" s="164"/>
      <c r="J29" s="164"/>
      <c r="K29" s="146"/>
      <c r="L29" s="146"/>
      <c r="M29" s="146"/>
      <c r="N29" s="146"/>
      <c r="O29" s="146"/>
      <c r="P29" s="146"/>
      <c r="Q29" s="146"/>
      <c r="R29" s="146"/>
      <c r="S29" s="146"/>
      <c r="T29" s="146"/>
      <c r="U29" s="146"/>
      <c r="V29" s="146"/>
      <c r="W29" s="146"/>
      <c r="X29" s="146"/>
      <c r="Y29" s="146"/>
      <c r="Z29" s="146"/>
    </row>
    <row r="30" spans="1:26" x14ac:dyDescent="0.35">
      <c r="A30" s="165" t="s">
        <v>57</v>
      </c>
      <c r="B30" s="166"/>
      <c r="C30" s="166">
        <v>1124460</v>
      </c>
      <c r="D30" s="146"/>
      <c r="E30" s="164" t="s">
        <v>31</v>
      </c>
      <c r="F30" s="164"/>
      <c r="G30" s="164"/>
      <c r="H30" s="164"/>
      <c r="I30" s="164"/>
      <c r="J30" s="164">
        <v>7</v>
      </c>
      <c r="K30" s="146"/>
      <c r="L30" s="146"/>
      <c r="M30" s="146"/>
      <c r="N30" s="146"/>
      <c r="O30" s="146"/>
      <c r="P30" s="146"/>
      <c r="Q30" s="146"/>
      <c r="R30" s="146"/>
      <c r="S30" s="146"/>
      <c r="T30" s="146"/>
      <c r="U30" s="146"/>
      <c r="V30" s="146"/>
      <c r="W30" s="146"/>
      <c r="X30" s="146"/>
      <c r="Y30" s="146"/>
      <c r="Z30" s="146"/>
    </row>
    <row r="31" spans="1:26" x14ac:dyDescent="0.35">
      <c r="A31" s="165" t="s">
        <v>58</v>
      </c>
      <c r="B31" s="166"/>
      <c r="C31" s="166">
        <v>1120000</v>
      </c>
      <c r="D31" s="146"/>
      <c r="E31" s="146"/>
      <c r="F31" s="146"/>
      <c r="G31" s="146"/>
      <c r="H31" s="146"/>
      <c r="I31" s="146"/>
      <c r="J31" s="146"/>
      <c r="K31" s="146"/>
      <c r="L31" s="146"/>
      <c r="M31" s="146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</row>
    <row r="32" spans="1:26" ht="15" thickBot="1" x14ac:dyDescent="0.4">
      <c r="A32" s="146"/>
      <c r="B32" s="147"/>
      <c r="C32" s="163">
        <v>4460</v>
      </c>
      <c r="D32" s="146"/>
      <c r="E32" s="167" t="s">
        <v>33</v>
      </c>
      <c r="F32" s="167"/>
      <c r="G32" s="167"/>
      <c r="H32" s="167"/>
      <c r="I32" s="167"/>
      <c r="J32" s="167" t="s">
        <v>59</v>
      </c>
      <c r="K32" s="146"/>
      <c r="L32" s="146"/>
      <c r="M32" s="146"/>
      <c r="N32" s="146"/>
      <c r="O32" s="146"/>
      <c r="P32" s="146"/>
      <c r="Q32" s="146"/>
      <c r="R32" s="146"/>
      <c r="S32" s="146"/>
      <c r="T32" s="146"/>
      <c r="U32" s="146"/>
      <c r="V32" s="146"/>
      <c r="W32" s="146"/>
      <c r="X32" s="146"/>
      <c r="Y32" s="146"/>
      <c r="Z32" s="146"/>
    </row>
    <row r="33" spans="1:26" ht="15" thickTop="1" x14ac:dyDescent="0.35">
      <c r="A33" s="146"/>
      <c r="B33" s="147"/>
      <c r="C33" s="168"/>
      <c r="D33" s="146"/>
      <c r="E33" s="167" t="s">
        <v>34</v>
      </c>
      <c r="F33" s="167"/>
      <c r="G33" s="167"/>
      <c r="H33" s="167"/>
      <c r="I33" s="167"/>
      <c r="J33" s="167" t="s">
        <v>59</v>
      </c>
      <c r="K33" s="146"/>
      <c r="L33" s="146"/>
      <c r="M33" s="146"/>
      <c r="N33" s="146"/>
      <c r="O33" s="146"/>
      <c r="P33" s="146"/>
      <c r="Q33" s="146"/>
      <c r="R33" s="146"/>
      <c r="S33" s="146"/>
      <c r="T33" s="146"/>
      <c r="U33" s="146"/>
      <c r="V33" s="146"/>
      <c r="W33" s="146"/>
      <c r="X33" s="146"/>
      <c r="Y33" s="146"/>
      <c r="Z33" s="146"/>
    </row>
    <row r="34" spans="1:26" x14ac:dyDescent="0.35">
      <c r="A34" s="169" t="s">
        <v>60</v>
      </c>
      <c r="B34" s="170"/>
      <c r="C34" s="170">
        <v>2149</v>
      </c>
      <c r="D34" s="146"/>
      <c r="E34" s="146"/>
      <c r="F34" s="146"/>
      <c r="G34" s="146"/>
      <c r="H34" s="146"/>
      <c r="I34" s="146"/>
      <c r="J34" s="146"/>
      <c r="K34" s="146"/>
      <c r="L34" s="146"/>
      <c r="M34" s="146"/>
      <c r="N34" s="146"/>
      <c r="O34" s="146"/>
      <c r="P34" s="146"/>
      <c r="Q34" s="146"/>
      <c r="R34" s="146"/>
      <c r="S34" s="146"/>
      <c r="T34" s="146"/>
      <c r="U34" s="146"/>
      <c r="V34" s="146"/>
      <c r="W34" s="146"/>
      <c r="X34" s="146"/>
      <c r="Y34" s="146"/>
      <c r="Z34" s="146"/>
    </row>
    <row r="35" spans="1:26" x14ac:dyDescent="0.35">
      <c r="A35" s="169" t="s">
        <v>61</v>
      </c>
      <c r="B35" s="170"/>
      <c r="C35" s="170">
        <v>175000</v>
      </c>
      <c r="D35" s="146"/>
      <c r="E35" s="171" t="s">
        <v>37</v>
      </c>
      <c r="F35" s="171"/>
      <c r="G35" s="171"/>
      <c r="H35" s="171"/>
      <c r="I35" s="171"/>
      <c r="J35" s="171"/>
      <c r="K35" s="146"/>
      <c r="L35" s="146"/>
      <c r="M35" s="146"/>
      <c r="N35" s="146"/>
      <c r="O35" s="146"/>
      <c r="P35" s="146"/>
      <c r="Q35" s="146"/>
      <c r="R35" s="146"/>
      <c r="S35" s="146"/>
      <c r="T35" s="146"/>
      <c r="U35" s="146"/>
      <c r="V35" s="146"/>
      <c r="W35" s="146"/>
      <c r="X35" s="146"/>
      <c r="Y35" s="146"/>
      <c r="Z35" s="146"/>
    </row>
    <row r="36" spans="1:26" ht="15" thickBot="1" x14ac:dyDescent="0.4">
      <c r="A36" s="146"/>
      <c r="B36" s="147"/>
      <c r="C36" s="163">
        <v>-172851</v>
      </c>
      <c r="D36" s="146"/>
      <c r="E36" s="171" t="s">
        <v>38</v>
      </c>
      <c r="F36" s="171"/>
      <c r="G36" s="171"/>
      <c r="H36" s="171"/>
      <c r="I36" s="171"/>
      <c r="J36" s="171"/>
      <c r="K36" s="146"/>
      <c r="L36" s="146"/>
      <c r="M36" s="146"/>
      <c r="N36" s="146"/>
      <c r="O36" s="146"/>
      <c r="P36" s="146"/>
      <c r="Q36" s="146"/>
      <c r="R36" s="146"/>
      <c r="S36" s="146"/>
      <c r="T36" s="146"/>
      <c r="U36" s="146"/>
      <c r="V36" s="146"/>
      <c r="W36" s="146"/>
      <c r="X36" s="146"/>
      <c r="Y36" s="146"/>
      <c r="Z36" s="146"/>
    </row>
    <row r="37" spans="1:26" ht="15" thickTop="1" x14ac:dyDescent="0.35">
      <c r="A37" s="146"/>
      <c r="B37" s="147"/>
      <c r="C37" s="168"/>
      <c r="D37" s="146"/>
      <c r="E37" s="146"/>
      <c r="F37" s="146"/>
      <c r="G37" s="146"/>
      <c r="H37" s="146"/>
      <c r="I37" s="146"/>
      <c r="J37" s="146"/>
      <c r="K37" s="146"/>
      <c r="L37" s="146"/>
      <c r="M37" s="146"/>
      <c r="N37" s="146"/>
      <c r="O37" s="146"/>
      <c r="P37" s="146"/>
      <c r="Q37" s="146"/>
      <c r="R37" s="146"/>
      <c r="S37" s="146"/>
      <c r="T37" s="146"/>
      <c r="U37" s="146"/>
      <c r="V37" s="146"/>
      <c r="W37" s="146"/>
      <c r="X37" s="146"/>
      <c r="Y37" s="146"/>
      <c r="Z37" s="146"/>
    </row>
    <row r="38" spans="1:26" x14ac:dyDescent="0.35">
      <c r="A38" s="172" t="s">
        <v>62</v>
      </c>
      <c r="B38" s="173"/>
      <c r="C38" s="173">
        <v>1126609</v>
      </c>
      <c r="D38" s="146"/>
      <c r="E38" s="174" t="s">
        <v>40</v>
      </c>
      <c r="F38" s="174"/>
      <c r="G38" s="174"/>
      <c r="H38" s="174"/>
      <c r="I38" s="174"/>
      <c r="J38" s="174">
        <v>537</v>
      </c>
      <c r="K38" s="146" t="s">
        <v>50</v>
      </c>
      <c r="L38" s="146"/>
      <c r="M38" s="146"/>
      <c r="N38" s="146"/>
      <c r="O38" s="146"/>
      <c r="P38" s="146"/>
      <c r="Q38" s="146"/>
      <c r="R38" s="146"/>
      <c r="S38" s="146"/>
      <c r="T38" s="146"/>
      <c r="U38" s="146"/>
      <c r="V38" s="146"/>
      <c r="W38" s="146"/>
      <c r="X38" s="146"/>
      <c r="Y38" s="146"/>
      <c r="Z38" s="146"/>
    </row>
    <row r="39" spans="1:26" x14ac:dyDescent="0.35">
      <c r="A39" s="172" t="s">
        <v>63</v>
      </c>
      <c r="B39" s="173"/>
      <c r="C39" s="173">
        <v>1295000</v>
      </c>
      <c r="D39" s="146"/>
      <c r="E39" s="174" t="s">
        <v>42</v>
      </c>
      <c r="F39" s="174"/>
      <c r="G39" s="174"/>
      <c r="H39" s="174"/>
      <c r="I39" s="174"/>
      <c r="J39" s="175">
        <v>2508</v>
      </c>
      <c r="K39" s="146"/>
      <c r="L39" s="146"/>
      <c r="M39" s="146"/>
      <c r="N39" s="146"/>
      <c r="O39" s="146"/>
      <c r="P39" s="146"/>
      <c r="Q39" s="146"/>
      <c r="R39" s="146"/>
      <c r="S39" s="146"/>
      <c r="T39" s="146"/>
      <c r="U39" s="146"/>
      <c r="V39" s="146"/>
      <c r="W39" s="146"/>
      <c r="X39" s="146"/>
      <c r="Y39" s="146"/>
      <c r="Z39" s="146"/>
    </row>
    <row r="40" spans="1:26" ht="15" thickBot="1" x14ac:dyDescent="0.4">
      <c r="A40" s="146"/>
      <c r="B40" s="147"/>
      <c r="C40" s="163">
        <v>-168391</v>
      </c>
      <c r="D40" s="146"/>
      <c r="E40" s="146"/>
      <c r="F40" s="146"/>
      <c r="G40" s="146"/>
      <c r="H40" s="146"/>
      <c r="I40" s="146"/>
      <c r="J40" s="146"/>
      <c r="K40" s="146"/>
      <c r="L40" s="146"/>
      <c r="M40" s="146"/>
      <c r="N40" s="146"/>
      <c r="O40" s="146"/>
      <c r="P40" s="146"/>
      <c r="Q40" s="146"/>
      <c r="R40" s="146"/>
      <c r="S40" s="146"/>
      <c r="T40" s="146"/>
      <c r="U40" s="146"/>
      <c r="V40" s="146"/>
      <c r="W40" s="146"/>
      <c r="X40" s="146"/>
      <c r="Y40" s="146"/>
      <c r="Z40" s="146"/>
    </row>
    <row r="41" spans="1:26" ht="15" thickTop="1" x14ac:dyDescent="0.35">
      <c r="A41" s="146"/>
      <c r="B41" s="147"/>
      <c r="C41" s="147"/>
      <c r="D41" s="146"/>
      <c r="E41" s="176" t="s">
        <v>43</v>
      </c>
      <c r="F41" s="176"/>
      <c r="G41" s="176"/>
      <c r="H41" s="176"/>
      <c r="I41" s="176"/>
      <c r="J41" s="176">
        <v>466</v>
      </c>
      <c r="K41" s="146"/>
      <c r="L41" s="146"/>
      <c r="M41" s="146"/>
      <c r="N41" s="146"/>
      <c r="O41" s="146"/>
      <c r="P41" s="146"/>
      <c r="Q41" s="146"/>
      <c r="R41" s="146"/>
      <c r="S41" s="146"/>
      <c r="T41" s="146"/>
      <c r="U41" s="146"/>
      <c r="V41" s="146"/>
      <c r="W41" s="146"/>
      <c r="X41" s="146"/>
      <c r="Y41" s="146"/>
      <c r="Z41" s="146"/>
    </row>
    <row r="42" spans="1:26" x14ac:dyDescent="0.35">
      <c r="A42" s="156" t="s">
        <v>64</v>
      </c>
      <c r="B42" s="177"/>
      <c r="C42" s="177">
        <v>2807</v>
      </c>
      <c r="D42" s="146"/>
      <c r="E42" s="176" t="s">
        <v>65</v>
      </c>
      <c r="F42" s="176"/>
      <c r="G42" s="176"/>
      <c r="H42" s="176"/>
      <c r="I42" s="176"/>
      <c r="J42" s="178">
        <v>1494</v>
      </c>
      <c r="K42" s="146"/>
      <c r="L42" s="146"/>
      <c r="M42" s="146"/>
      <c r="N42" s="146"/>
      <c r="O42" s="146"/>
      <c r="P42" s="146"/>
      <c r="Q42" s="146"/>
      <c r="R42" s="146"/>
      <c r="S42" s="146"/>
      <c r="T42" s="146"/>
      <c r="U42" s="146"/>
      <c r="V42" s="146"/>
      <c r="W42" s="146"/>
      <c r="X42" s="146"/>
      <c r="Y42" s="146"/>
      <c r="Z42" s="146"/>
    </row>
    <row r="43" spans="1:26" x14ac:dyDescent="0.35">
      <c r="A43" s="146"/>
      <c r="B43" s="147"/>
      <c r="C43" s="147"/>
      <c r="D43" s="146"/>
      <c r="E43" s="146"/>
      <c r="F43" s="146"/>
      <c r="G43" s="146"/>
      <c r="H43" s="146"/>
      <c r="I43" s="146"/>
      <c r="J43" s="146"/>
      <c r="K43" s="146"/>
      <c r="L43" s="146"/>
      <c r="M43" s="146"/>
      <c r="N43" s="146"/>
      <c r="O43" s="146"/>
      <c r="P43" s="146"/>
      <c r="Q43" s="146"/>
      <c r="R43" s="146"/>
      <c r="S43" s="146"/>
      <c r="T43" s="146"/>
      <c r="U43" s="146"/>
      <c r="V43" s="146"/>
      <c r="W43" s="146"/>
      <c r="X43" s="146"/>
      <c r="Y43" s="146"/>
      <c r="Z43" s="146"/>
    </row>
    <row r="44" spans="1:26" x14ac:dyDescent="0.35">
      <c r="A44" s="179" t="s">
        <v>66</v>
      </c>
      <c r="B44" s="180"/>
      <c r="C44" s="180">
        <v>478876</v>
      </c>
      <c r="D44" s="146"/>
      <c r="E44" s="146"/>
      <c r="F44" s="146"/>
      <c r="G44" s="146"/>
      <c r="H44" s="146"/>
      <c r="I44" s="146"/>
      <c r="J44" s="146"/>
      <c r="K44" s="146"/>
      <c r="L44" s="146"/>
      <c r="M44" s="146"/>
      <c r="N44" s="146"/>
      <c r="O44" s="146"/>
      <c r="P44" s="146"/>
      <c r="Q44" s="146"/>
      <c r="R44" s="146"/>
      <c r="S44" s="146"/>
      <c r="T44" s="146"/>
      <c r="U44" s="146"/>
      <c r="V44" s="146"/>
      <c r="W44" s="146"/>
      <c r="X44" s="146"/>
      <c r="Y44" s="146"/>
      <c r="Z44" s="146"/>
    </row>
    <row r="45" spans="1:26" x14ac:dyDescent="0.35">
      <c r="A45" s="146"/>
      <c r="B45" s="147"/>
      <c r="C45" s="147"/>
      <c r="D45" s="146"/>
      <c r="E45" s="146"/>
      <c r="F45" s="146"/>
      <c r="G45" s="146"/>
      <c r="H45" s="146"/>
      <c r="I45" s="146"/>
      <c r="J45" s="146"/>
      <c r="K45" s="146"/>
      <c r="L45" s="146"/>
      <c r="M45" s="146"/>
      <c r="N45" s="146"/>
      <c r="O45" s="146"/>
      <c r="P45" s="146"/>
      <c r="Q45" s="146"/>
      <c r="R45" s="146"/>
      <c r="S45" s="146"/>
      <c r="T45" s="146"/>
      <c r="U45" s="146"/>
      <c r="V45" s="146"/>
      <c r="W45" s="146"/>
      <c r="X45" s="146"/>
      <c r="Y45" s="146"/>
      <c r="Z45" s="146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BBF096-78E5-4CFC-8F8E-F112D21504BB}">
  <sheetPr codeName="Sheet21"/>
  <dimension ref="A1:Z45"/>
  <sheetViews>
    <sheetView topLeftCell="A10" zoomScale="75" zoomScaleNormal="75" workbookViewId="0">
      <selection activeCell="B22" sqref="B22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style="15" customWidth="1"/>
    <col min="18" max="18" width="19.08984375" customWidth="1"/>
    <col min="20" max="20" width="17.90625" customWidth="1"/>
  </cols>
  <sheetData>
    <row r="1" spans="1:26" x14ac:dyDescent="0.35">
      <c r="A1" s="33" t="s">
        <v>47</v>
      </c>
      <c r="B1" s="34">
        <v>45268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6</v>
      </c>
      <c r="T3" s="15">
        <f>S3*210000</f>
        <v>1260000</v>
      </c>
    </row>
    <row r="4" spans="1:26" x14ac:dyDescent="0.35">
      <c r="A4" s="39" t="s">
        <v>4</v>
      </c>
      <c r="B4" s="129">
        <v>43856.800000000003</v>
      </c>
      <c r="C4" s="41">
        <v>46</v>
      </c>
      <c r="R4" t="s">
        <v>52</v>
      </c>
      <c r="S4" s="15">
        <v>1</v>
      </c>
      <c r="T4" s="15">
        <f>S4*70000</f>
        <v>70000</v>
      </c>
    </row>
    <row r="5" spans="1:26" x14ac:dyDescent="0.35">
      <c r="A5" s="39" t="s">
        <v>5</v>
      </c>
      <c r="B5" s="129">
        <v>16019.1</v>
      </c>
      <c r="C5" s="41">
        <v>45</v>
      </c>
      <c r="S5" s="15"/>
      <c r="T5" s="42">
        <f>SUM(T3:T4)</f>
        <v>1330000</v>
      </c>
    </row>
    <row r="6" spans="1:26" x14ac:dyDescent="0.35">
      <c r="A6" s="39" t="s">
        <v>6</v>
      </c>
      <c r="B6" s="129">
        <v>7603.67</v>
      </c>
      <c r="C6" s="41">
        <v>56</v>
      </c>
      <c r="S6" s="15"/>
      <c r="T6" s="42"/>
    </row>
    <row r="7" spans="1:26" x14ac:dyDescent="0.35">
      <c r="A7" s="39" t="s">
        <v>7</v>
      </c>
      <c r="B7" s="129">
        <v>5828.37</v>
      </c>
      <c r="C7" s="41">
        <v>37</v>
      </c>
      <c r="R7" t="s">
        <v>53</v>
      </c>
      <c r="S7" s="15">
        <v>6</v>
      </c>
      <c r="T7" s="15">
        <f>S7*35000</f>
        <v>210000</v>
      </c>
    </row>
    <row r="8" spans="1:26" x14ac:dyDescent="0.35">
      <c r="A8" s="39" t="s">
        <v>8</v>
      </c>
      <c r="B8" s="129">
        <v>9138.4</v>
      </c>
      <c r="C8" s="41">
        <v>27</v>
      </c>
      <c r="S8" s="15"/>
      <c r="T8" s="15"/>
    </row>
    <row r="9" spans="1:26" x14ac:dyDescent="0.35">
      <c r="A9" s="39" t="s">
        <v>9</v>
      </c>
      <c r="B9" s="129">
        <v>7063.32</v>
      </c>
      <c r="C9" s="41">
        <v>44</v>
      </c>
      <c r="S9" s="15"/>
      <c r="T9" s="15"/>
    </row>
    <row r="10" spans="1:26" x14ac:dyDescent="0.35">
      <c r="A10" s="39" t="s">
        <v>10</v>
      </c>
      <c r="B10" s="129">
        <v>3930.11</v>
      </c>
      <c r="C10" s="41">
        <v>37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129">
        <v>5233.1400000000003</v>
      </c>
      <c r="C11" s="41">
        <v>35</v>
      </c>
    </row>
    <row r="12" spans="1:26" x14ac:dyDescent="0.35">
      <c r="A12" s="39" t="s">
        <v>12</v>
      </c>
      <c r="B12" s="129">
        <v>1243.56</v>
      </c>
      <c r="C12" s="41">
        <v>14</v>
      </c>
    </row>
    <row r="13" spans="1:26" x14ac:dyDescent="0.35">
      <c r="A13" s="39" t="s">
        <v>13</v>
      </c>
      <c r="B13" s="129">
        <v>2039.53</v>
      </c>
      <c r="C13" s="41">
        <v>11</v>
      </c>
    </row>
    <row r="14" spans="1:26" x14ac:dyDescent="0.35">
      <c r="A14" s="39" t="s">
        <v>14</v>
      </c>
      <c r="B14" s="129">
        <v>11349.67</v>
      </c>
      <c r="C14" s="41">
        <v>29</v>
      </c>
    </row>
    <row r="15" spans="1:26" x14ac:dyDescent="0.35">
      <c r="A15" s="39" t="s">
        <v>15</v>
      </c>
      <c r="B15" s="129">
        <v>1869.12</v>
      </c>
      <c r="C15" s="41">
        <v>23</v>
      </c>
    </row>
    <row r="16" spans="1:26" x14ac:dyDescent="0.35">
      <c r="A16" s="39" t="s">
        <v>16</v>
      </c>
      <c r="B16" s="129">
        <v>15818.11</v>
      </c>
      <c r="C16" s="41">
        <v>53</v>
      </c>
      <c r="D16" s="43"/>
    </row>
    <row r="17" spans="1:16" x14ac:dyDescent="0.35">
      <c r="A17" s="39" t="s">
        <v>17</v>
      </c>
      <c r="B17" s="129">
        <v>5834.79</v>
      </c>
      <c r="C17" s="41">
        <v>24</v>
      </c>
      <c r="D17" s="43"/>
    </row>
    <row r="18" spans="1:16" x14ac:dyDescent="0.35">
      <c r="A18" s="39" t="s">
        <v>18</v>
      </c>
      <c r="B18" s="129">
        <v>3627.34</v>
      </c>
      <c r="C18" s="41">
        <v>13</v>
      </c>
      <c r="D18" s="43"/>
    </row>
    <row r="19" spans="1:16" x14ac:dyDescent="0.35">
      <c r="A19" s="39" t="s">
        <v>19</v>
      </c>
      <c r="B19" s="129">
        <v>4800.88</v>
      </c>
      <c r="C19" s="41">
        <v>17</v>
      </c>
      <c r="D19" s="44"/>
    </row>
    <row r="20" spans="1:16" x14ac:dyDescent="0.35">
      <c r="A20" s="39" t="s">
        <v>20</v>
      </c>
      <c r="B20" s="129">
        <v>9883.15</v>
      </c>
      <c r="C20" s="41">
        <v>15</v>
      </c>
      <c r="D20" s="44"/>
    </row>
    <row r="21" spans="1:16" x14ac:dyDescent="0.35">
      <c r="A21" s="39" t="s">
        <v>21</v>
      </c>
      <c r="B21" s="129">
        <v>10648.82</v>
      </c>
      <c r="C21" s="41">
        <v>12</v>
      </c>
    </row>
    <row r="22" spans="1:16" x14ac:dyDescent="0.35">
      <c r="A22" s="39" t="s">
        <v>22</v>
      </c>
      <c r="B22" s="129">
        <v>443.9</v>
      </c>
      <c r="C22" s="41">
        <v>3</v>
      </c>
      <c r="D22" s="44"/>
    </row>
    <row r="23" spans="1:16" x14ac:dyDescent="0.35">
      <c r="A23" s="39" t="s">
        <v>23</v>
      </c>
      <c r="B23" s="129">
        <v>0</v>
      </c>
      <c r="C23" s="41">
        <v>0</v>
      </c>
      <c r="P23" s="74"/>
    </row>
    <row r="24" spans="1:16" ht="15" thickBot="1" x14ac:dyDescent="0.4">
      <c r="A24" s="36" t="s">
        <v>55</v>
      </c>
      <c r="B24" s="130">
        <f>SUM(B4:B23)</f>
        <v>166231.78</v>
      </c>
      <c r="C24" s="46">
        <f>SUM(C4:C23)</f>
        <v>541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131">
        <f>B24</f>
        <v>166231.78</v>
      </c>
      <c r="E26" s="49" t="s">
        <v>26</v>
      </c>
      <c r="F26" s="49"/>
      <c r="G26" s="49"/>
      <c r="H26" s="49"/>
      <c r="I26" s="49"/>
      <c r="J26" s="118">
        <v>742.84</v>
      </c>
    </row>
    <row r="27" spans="1:16" x14ac:dyDescent="0.35">
      <c r="A27" s="2" t="s">
        <v>56</v>
      </c>
      <c r="B27" s="77"/>
      <c r="C27" s="131">
        <v>210000</v>
      </c>
      <c r="E27" s="49" t="s">
        <v>28</v>
      </c>
      <c r="F27" s="49"/>
      <c r="G27" s="49"/>
      <c r="H27" s="49"/>
      <c r="I27" s="49"/>
      <c r="J27" s="118">
        <v>10792.01</v>
      </c>
    </row>
    <row r="28" spans="1:16" ht="15" thickBot="1" x14ac:dyDescent="0.4">
      <c r="B28" s="76"/>
      <c r="C28" s="132">
        <f>SUM(C26-C27)</f>
        <v>-43768.22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34">
        <v>1312378.9099999999</v>
      </c>
      <c r="E30" s="9" t="s">
        <v>31</v>
      </c>
      <c r="F30" s="9"/>
      <c r="G30" s="9"/>
      <c r="H30" s="9"/>
      <c r="I30" s="9"/>
      <c r="J30" s="141">
        <v>6.96</v>
      </c>
    </row>
    <row r="31" spans="1:16" x14ac:dyDescent="0.35">
      <c r="A31" s="3" t="s">
        <v>58</v>
      </c>
      <c r="B31" s="78"/>
      <c r="C31" s="134">
        <f>T5</f>
        <v>1330000</v>
      </c>
      <c r="J31" s="140"/>
    </row>
    <row r="32" spans="1:16" ht="15" thickBot="1" x14ac:dyDescent="0.4">
      <c r="B32" s="76"/>
      <c r="C32" s="132">
        <f>SUM(C30-C31)</f>
        <v>-17621.090000000084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36">
        <v>23059.07</v>
      </c>
      <c r="J34" s="140"/>
    </row>
    <row r="35" spans="1:11" x14ac:dyDescent="0.35">
      <c r="A35" s="59" t="s">
        <v>61</v>
      </c>
      <c r="B35" s="79"/>
      <c r="C35" s="136">
        <f>T7</f>
        <v>210000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32">
        <f>SUM(C34-C35)</f>
        <v>-186940.93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37">
        <f>SUM(C30,C34)</f>
        <v>1335437.98</v>
      </c>
      <c r="E38" s="67" t="s">
        <v>40</v>
      </c>
      <c r="F38" s="67"/>
      <c r="G38" s="67"/>
      <c r="H38" s="67"/>
      <c r="I38" s="67"/>
      <c r="J38" s="119">
        <v>412.73</v>
      </c>
      <c r="K38" t="s">
        <v>50</v>
      </c>
    </row>
    <row r="39" spans="1:11" x14ac:dyDescent="0.35">
      <c r="A39" s="64" t="s">
        <v>63</v>
      </c>
      <c r="B39" s="80"/>
      <c r="C39" s="137">
        <f>SUM(C31,C35)</f>
        <v>1540000</v>
      </c>
      <c r="E39" s="67" t="s">
        <v>42</v>
      </c>
      <c r="F39" s="67"/>
      <c r="G39" s="67"/>
      <c r="H39" s="67"/>
      <c r="I39" s="67"/>
      <c r="J39" s="119">
        <v>2920.35</v>
      </c>
    </row>
    <row r="40" spans="1:11" ht="15" thickBot="1" x14ac:dyDescent="0.4">
      <c r="B40" s="76"/>
      <c r="C40" s="132">
        <f>SUM(C38-C39)</f>
        <v>-204562.02000000002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111.39</v>
      </c>
    </row>
    <row r="42" spans="1:11" x14ac:dyDescent="0.35">
      <c r="A42" s="6" t="s">
        <v>64</v>
      </c>
      <c r="B42" s="81"/>
      <c r="C42" s="138">
        <v>3351</v>
      </c>
      <c r="E42" s="13" t="s">
        <v>65</v>
      </c>
      <c r="F42" s="13"/>
      <c r="G42" s="13"/>
      <c r="H42" s="13"/>
      <c r="I42" s="13"/>
      <c r="J42" s="120">
        <v>1618.81</v>
      </c>
    </row>
    <row r="43" spans="1:11" x14ac:dyDescent="0.35">
      <c r="B43" s="76"/>
      <c r="C43" s="133"/>
    </row>
    <row r="44" spans="1:11" x14ac:dyDescent="0.35">
      <c r="A44" s="7" t="s">
        <v>66</v>
      </c>
      <c r="B44" s="82"/>
      <c r="C44" s="139">
        <v>516918.9</v>
      </c>
    </row>
    <row r="45" spans="1:11" x14ac:dyDescent="0.35">
      <c r="B45" s="76"/>
      <c r="C45" s="35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F904FF-066B-441E-8DF1-B942BD2F3390}">
  <sheetPr codeName="Sheet22"/>
  <dimension ref="A1:Z45"/>
  <sheetViews>
    <sheetView zoomScale="75" zoomScaleNormal="75" workbookViewId="0">
      <selection activeCell="B13" sqref="B13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style="15" customWidth="1"/>
    <col min="18" max="18" width="19.08984375" customWidth="1"/>
    <col min="20" max="20" width="17.90625" customWidth="1"/>
  </cols>
  <sheetData>
    <row r="1" spans="1:26" x14ac:dyDescent="0.35">
      <c r="A1" s="33" t="s">
        <v>24</v>
      </c>
      <c r="B1" s="34">
        <v>45269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6</v>
      </c>
      <c r="T3" s="15">
        <f>S3*210000</f>
        <v>1260000</v>
      </c>
    </row>
    <row r="4" spans="1:26" x14ac:dyDescent="0.35">
      <c r="A4" s="39" t="s">
        <v>4</v>
      </c>
      <c r="B4" s="129">
        <v>14716.97</v>
      </c>
      <c r="C4" s="41">
        <v>31</v>
      </c>
      <c r="R4" t="s">
        <v>52</v>
      </c>
      <c r="S4" s="15">
        <v>2</v>
      </c>
      <c r="T4" s="15">
        <f>S4*70000</f>
        <v>140000</v>
      </c>
    </row>
    <row r="5" spans="1:26" x14ac:dyDescent="0.35">
      <c r="A5" s="39" t="s">
        <v>5</v>
      </c>
      <c r="B5" s="129">
        <v>4977.25</v>
      </c>
      <c r="C5" s="41">
        <v>32</v>
      </c>
      <c r="S5" s="15"/>
      <c r="T5" s="42">
        <f>SUM(T3:T4)</f>
        <v>1400000</v>
      </c>
    </row>
    <row r="6" spans="1:26" x14ac:dyDescent="0.35">
      <c r="A6" s="39" t="s">
        <v>6</v>
      </c>
      <c r="B6" s="129">
        <v>6070.94</v>
      </c>
      <c r="C6" s="41">
        <v>21</v>
      </c>
      <c r="S6" s="15"/>
      <c r="T6" s="42"/>
    </row>
    <row r="7" spans="1:26" x14ac:dyDescent="0.35">
      <c r="A7" s="39" t="s">
        <v>7</v>
      </c>
      <c r="B7" s="129">
        <v>2758.61</v>
      </c>
      <c r="C7" s="41">
        <v>27</v>
      </c>
      <c r="R7" t="s">
        <v>53</v>
      </c>
      <c r="S7" s="15">
        <v>6</v>
      </c>
      <c r="T7" s="15">
        <f>S7*35000</f>
        <v>210000</v>
      </c>
    </row>
    <row r="8" spans="1:26" x14ac:dyDescent="0.35">
      <c r="A8" s="39" t="s">
        <v>8</v>
      </c>
      <c r="B8" s="129">
        <v>647.42999999999995</v>
      </c>
      <c r="C8" s="41">
        <v>5</v>
      </c>
      <c r="S8" s="15"/>
      <c r="T8" s="15"/>
    </row>
    <row r="9" spans="1:26" x14ac:dyDescent="0.35">
      <c r="A9" s="39" t="s">
        <v>9</v>
      </c>
      <c r="B9" s="129">
        <v>7386.63</v>
      </c>
      <c r="C9" s="41">
        <v>46</v>
      </c>
      <c r="S9" s="15"/>
      <c r="T9" s="15"/>
    </row>
    <row r="10" spans="1:26" x14ac:dyDescent="0.35">
      <c r="A10" s="39" t="s">
        <v>10</v>
      </c>
      <c r="B10" s="129">
        <v>4662.4399999999996</v>
      </c>
      <c r="C10" s="41">
        <v>56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129">
        <v>6871.12</v>
      </c>
      <c r="C11" s="41">
        <v>46</v>
      </c>
    </row>
    <row r="12" spans="1:26" x14ac:dyDescent="0.35">
      <c r="A12" s="39" t="s">
        <v>12</v>
      </c>
      <c r="B12" s="129">
        <v>0</v>
      </c>
      <c r="C12" s="41">
        <v>0</v>
      </c>
    </row>
    <row r="13" spans="1:26" x14ac:dyDescent="0.35">
      <c r="A13" s="39" t="s">
        <v>13</v>
      </c>
      <c r="B13" s="129">
        <v>2087.9499999999998</v>
      </c>
      <c r="C13" s="41">
        <v>20</v>
      </c>
    </row>
    <row r="14" spans="1:26" x14ac:dyDescent="0.35">
      <c r="A14" s="39" t="s">
        <v>14</v>
      </c>
      <c r="B14" s="129">
        <v>5784.81</v>
      </c>
      <c r="C14" s="41">
        <v>28</v>
      </c>
    </row>
    <row r="15" spans="1:26" x14ac:dyDescent="0.35">
      <c r="A15" s="39" t="s">
        <v>15</v>
      </c>
      <c r="B15" s="129">
        <v>1765.16</v>
      </c>
      <c r="C15" s="41">
        <v>19</v>
      </c>
    </row>
    <row r="16" spans="1:26" x14ac:dyDescent="0.35">
      <c r="A16" s="39" t="s">
        <v>16</v>
      </c>
      <c r="B16" s="129">
        <v>3028.96</v>
      </c>
      <c r="C16" s="41">
        <v>34</v>
      </c>
      <c r="D16" s="43"/>
    </row>
    <row r="17" spans="1:16" x14ac:dyDescent="0.35">
      <c r="A17" s="39" t="s">
        <v>17</v>
      </c>
      <c r="B17" s="129">
        <v>0</v>
      </c>
      <c r="C17" s="41">
        <v>0</v>
      </c>
      <c r="D17" s="43"/>
    </row>
    <row r="18" spans="1:16" x14ac:dyDescent="0.35">
      <c r="A18" s="39" t="s">
        <v>18</v>
      </c>
      <c r="B18" s="129">
        <v>0</v>
      </c>
      <c r="C18" s="41">
        <v>0</v>
      </c>
      <c r="D18" s="43"/>
    </row>
    <row r="19" spans="1:16" x14ac:dyDescent="0.35">
      <c r="A19" s="39" t="s">
        <v>19</v>
      </c>
      <c r="B19" s="129">
        <v>1065.24</v>
      </c>
      <c r="C19" s="41">
        <v>11</v>
      </c>
      <c r="D19" s="44"/>
    </row>
    <row r="20" spans="1:16" x14ac:dyDescent="0.35">
      <c r="A20" s="39" t="s">
        <v>20</v>
      </c>
      <c r="B20" s="129">
        <v>0</v>
      </c>
      <c r="C20" s="41">
        <v>0</v>
      </c>
      <c r="D20" s="44"/>
    </row>
    <row r="21" spans="1:16" x14ac:dyDescent="0.35">
      <c r="A21" s="39" t="s">
        <v>21</v>
      </c>
      <c r="B21" s="129">
        <v>0</v>
      </c>
      <c r="C21" s="41">
        <v>0</v>
      </c>
    </row>
    <row r="22" spans="1:16" x14ac:dyDescent="0.35">
      <c r="A22" s="39" t="s">
        <v>22</v>
      </c>
      <c r="B22" s="129">
        <v>0</v>
      </c>
      <c r="C22" s="41">
        <v>0</v>
      </c>
      <c r="D22" s="44"/>
    </row>
    <row r="23" spans="1:16" x14ac:dyDescent="0.35">
      <c r="A23" s="39" t="s">
        <v>23</v>
      </c>
      <c r="B23" s="129">
        <v>0</v>
      </c>
      <c r="C23" s="41">
        <v>0</v>
      </c>
      <c r="P23" s="74"/>
    </row>
    <row r="24" spans="1:16" ht="15" thickBot="1" x14ac:dyDescent="0.4">
      <c r="A24" s="36" t="s">
        <v>55</v>
      </c>
      <c r="B24" s="130">
        <f>SUM(B4:B23)</f>
        <v>61823.51</v>
      </c>
      <c r="C24" s="46">
        <f>SUM(C4:C23)</f>
        <v>376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131">
        <f>B24</f>
        <v>61823.51</v>
      </c>
      <c r="E26" s="49" t="s">
        <v>26</v>
      </c>
      <c r="F26" s="49"/>
      <c r="G26" s="49"/>
      <c r="H26" s="49"/>
      <c r="I26" s="49"/>
      <c r="J26" s="118"/>
    </row>
    <row r="27" spans="1:16" x14ac:dyDescent="0.35">
      <c r="A27" s="2" t="s">
        <v>56</v>
      </c>
      <c r="B27" s="77"/>
      <c r="C27" s="131">
        <v>70000</v>
      </c>
      <c r="E27" s="49" t="s">
        <v>28</v>
      </c>
      <c r="F27" s="49"/>
      <c r="G27" s="49"/>
      <c r="H27" s="49"/>
      <c r="I27" s="49"/>
      <c r="J27" s="118">
        <v>10792.01</v>
      </c>
    </row>
    <row r="28" spans="1:16" ht="15" thickBot="1" x14ac:dyDescent="0.4">
      <c r="B28" s="76"/>
      <c r="C28" s="132">
        <f>SUM(C26-C27)</f>
        <v>-8176.489999999998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34">
        <v>1382457.07</v>
      </c>
      <c r="E30" s="9" t="s">
        <v>31</v>
      </c>
      <c r="F30" s="9"/>
      <c r="G30" s="9"/>
      <c r="H30" s="9"/>
      <c r="I30" s="9"/>
      <c r="J30" s="141">
        <v>6.96</v>
      </c>
    </row>
    <row r="31" spans="1:16" x14ac:dyDescent="0.35">
      <c r="A31" s="3" t="s">
        <v>58</v>
      </c>
      <c r="B31" s="78"/>
      <c r="C31" s="134">
        <f>T5</f>
        <v>1400000</v>
      </c>
      <c r="J31" s="140"/>
    </row>
    <row r="32" spans="1:16" ht="15" thickBot="1" x14ac:dyDescent="0.4">
      <c r="B32" s="76"/>
      <c r="C32" s="132">
        <f>SUM(C30-C31)</f>
        <v>-17542.929999999935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36">
        <v>23923.71</v>
      </c>
      <c r="J34" s="140"/>
    </row>
    <row r="35" spans="1:11" x14ac:dyDescent="0.35">
      <c r="A35" s="59" t="s">
        <v>61</v>
      </c>
      <c r="B35" s="79"/>
      <c r="C35" s="136">
        <f>T7</f>
        <v>210000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32">
        <f>SUM(C34-C35)</f>
        <v>-186076.29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37">
        <f>SUM(C30,C34)</f>
        <v>1406380.78</v>
      </c>
      <c r="E38" s="67" t="s">
        <v>40</v>
      </c>
      <c r="F38" s="67"/>
      <c r="G38" s="67"/>
      <c r="H38" s="67"/>
      <c r="I38" s="67"/>
      <c r="J38" s="119">
        <v>383.34</v>
      </c>
      <c r="K38" t="s">
        <v>50</v>
      </c>
    </row>
    <row r="39" spans="1:11" x14ac:dyDescent="0.35">
      <c r="A39" s="64" t="s">
        <v>63</v>
      </c>
      <c r="B39" s="80"/>
      <c r="C39" s="137">
        <f>SUM(C31,C35)</f>
        <v>1610000</v>
      </c>
      <c r="E39" s="67" t="s">
        <v>42</v>
      </c>
      <c r="F39" s="67"/>
      <c r="G39" s="67"/>
      <c r="H39" s="67"/>
      <c r="I39" s="67"/>
      <c r="J39" s="119">
        <v>3303.69</v>
      </c>
    </row>
    <row r="40" spans="1:11" ht="15" thickBot="1" x14ac:dyDescent="0.4">
      <c r="B40" s="76"/>
      <c r="C40" s="132">
        <f>SUM(C38-C39)</f>
        <v>-203619.21999999997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/>
    </row>
    <row r="42" spans="1:11" x14ac:dyDescent="0.35">
      <c r="A42" s="6" t="s">
        <v>64</v>
      </c>
      <c r="B42" s="81"/>
      <c r="C42" s="138">
        <v>3729</v>
      </c>
      <c r="E42" s="13" t="s">
        <v>65</v>
      </c>
      <c r="F42" s="13"/>
      <c r="G42" s="13"/>
      <c r="H42" s="13"/>
      <c r="I42" s="13"/>
      <c r="J42" s="120">
        <v>1618.81</v>
      </c>
    </row>
    <row r="43" spans="1:11" x14ac:dyDescent="0.35">
      <c r="B43" s="76"/>
      <c r="C43" s="133"/>
    </row>
    <row r="44" spans="1:11" x14ac:dyDescent="0.35">
      <c r="A44" s="7" t="s">
        <v>66</v>
      </c>
      <c r="B44" s="82"/>
      <c r="C44" s="139">
        <v>517949.3</v>
      </c>
    </row>
    <row r="45" spans="1:11" x14ac:dyDescent="0.35">
      <c r="B45" s="76"/>
      <c r="C45" s="35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96B69-5E56-43A8-8696-8861C30EC27F}">
  <sheetPr codeName="Sheet23"/>
  <dimension ref="A1:T45"/>
  <sheetViews>
    <sheetView zoomScale="89" zoomScaleNormal="89" workbookViewId="0">
      <selection activeCell="B22" sqref="B22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5" customWidth="1"/>
  </cols>
  <sheetData>
    <row r="1" spans="1:20" x14ac:dyDescent="0.35">
      <c r="A1" s="33" t="s">
        <v>24</v>
      </c>
      <c r="B1" s="34">
        <v>45271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7</v>
      </c>
      <c r="T3" s="15">
        <f>S3*210000</f>
        <v>1470000</v>
      </c>
    </row>
    <row r="4" spans="1:20" x14ac:dyDescent="0.35">
      <c r="A4" s="39" t="s">
        <v>4</v>
      </c>
      <c r="B4" s="129">
        <v>43359.15</v>
      </c>
      <c r="C4" s="41">
        <v>55</v>
      </c>
      <c r="J4" s="15"/>
      <c r="R4" t="s">
        <v>52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29">
        <v>11328.11</v>
      </c>
      <c r="C5" s="41">
        <v>55</v>
      </c>
      <c r="J5" s="15"/>
      <c r="S5" s="15"/>
      <c r="T5" s="42">
        <f>SUM(T3:T4)</f>
        <v>1610000</v>
      </c>
    </row>
    <row r="6" spans="1:20" x14ac:dyDescent="0.35">
      <c r="A6" s="39" t="s">
        <v>6</v>
      </c>
      <c r="B6" s="129">
        <v>4661.46</v>
      </c>
      <c r="C6" s="41">
        <v>53</v>
      </c>
      <c r="J6" s="15"/>
      <c r="S6" s="15"/>
      <c r="T6" s="42"/>
    </row>
    <row r="7" spans="1:20" x14ac:dyDescent="0.35">
      <c r="A7" s="39" t="s">
        <v>7</v>
      </c>
      <c r="B7" s="129">
        <v>10185.950000000001</v>
      </c>
      <c r="C7" s="41">
        <v>37</v>
      </c>
      <c r="J7" s="15"/>
      <c r="R7" t="s">
        <v>53</v>
      </c>
      <c r="S7" s="15">
        <v>7</v>
      </c>
      <c r="T7" s="15">
        <f>S7*35000</f>
        <v>245000</v>
      </c>
    </row>
    <row r="8" spans="1:20" x14ac:dyDescent="0.35">
      <c r="A8" s="39" t="s">
        <v>8</v>
      </c>
      <c r="B8" s="129">
        <v>24359.05</v>
      </c>
      <c r="C8" s="41">
        <v>33</v>
      </c>
      <c r="J8" s="15"/>
      <c r="S8" s="15"/>
      <c r="T8" s="15"/>
    </row>
    <row r="9" spans="1:20" x14ac:dyDescent="0.35">
      <c r="A9" s="39" t="s">
        <v>9</v>
      </c>
      <c r="B9" s="129">
        <v>3377.78</v>
      </c>
      <c r="C9" s="41">
        <v>32</v>
      </c>
      <c r="J9" s="15"/>
      <c r="S9" s="15"/>
      <c r="T9" s="15"/>
    </row>
    <row r="10" spans="1:20" x14ac:dyDescent="0.35">
      <c r="A10" s="39" t="s">
        <v>10</v>
      </c>
      <c r="B10" s="129">
        <v>4272.88</v>
      </c>
      <c r="C10" s="41">
        <v>35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7562.72</v>
      </c>
      <c r="C11" s="41">
        <v>33</v>
      </c>
      <c r="J11" s="15"/>
    </row>
    <row r="12" spans="1:20" x14ac:dyDescent="0.35">
      <c r="A12" s="39" t="s">
        <v>12</v>
      </c>
      <c r="B12" s="129">
        <v>5757.74</v>
      </c>
      <c r="C12" s="41">
        <v>19</v>
      </c>
      <c r="J12" s="15"/>
    </row>
    <row r="13" spans="1:20" x14ac:dyDescent="0.35">
      <c r="A13" s="39" t="s">
        <v>13</v>
      </c>
      <c r="B13" s="129">
        <v>2060.2600000000002</v>
      </c>
      <c r="C13" s="41">
        <v>27</v>
      </c>
      <c r="J13" s="15"/>
    </row>
    <row r="14" spans="1:20" x14ac:dyDescent="0.35">
      <c r="A14" s="39" t="s">
        <v>14</v>
      </c>
      <c r="B14" s="129">
        <v>26990.92</v>
      </c>
      <c r="C14" s="41">
        <v>29</v>
      </c>
      <c r="J14" s="15"/>
    </row>
    <row r="15" spans="1:20" x14ac:dyDescent="0.35">
      <c r="A15" s="39" t="s">
        <v>15</v>
      </c>
      <c r="B15" s="129">
        <v>3365.82</v>
      </c>
      <c r="C15" s="41">
        <v>29</v>
      </c>
      <c r="J15" s="15"/>
    </row>
    <row r="16" spans="1:20" x14ac:dyDescent="0.35">
      <c r="A16" s="39" t="s">
        <v>16</v>
      </c>
      <c r="B16" s="129">
        <v>17859.04</v>
      </c>
      <c r="C16" s="41">
        <v>70</v>
      </c>
      <c r="D16" s="43"/>
      <c r="J16" s="15"/>
    </row>
    <row r="17" spans="1:16" x14ac:dyDescent="0.35">
      <c r="A17" s="39" t="s">
        <v>17</v>
      </c>
      <c r="B17" s="129">
        <v>876.97</v>
      </c>
      <c r="C17" s="41">
        <v>19</v>
      </c>
      <c r="D17" s="43"/>
      <c r="J17" s="15"/>
    </row>
    <row r="18" spans="1:16" x14ac:dyDescent="0.35">
      <c r="A18" s="39" t="s">
        <v>18</v>
      </c>
      <c r="B18" s="129">
        <v>4106.51</v>
      </c>
      <c r="C18" s="41">
        <v>11</v>
      </c>
      <c r="D18" s="43"/>
      <c r="J18" s="15"/>
    </row>
    <row r="19" spans="1:16" x14ac:dyDescent="0.35">
      <c r="A19" s="39" t="s">
        <v>19</v>
      </c>
      <c r="B19" s="129">
        <v>2079.59</v>
      </c>
      <c r="C19" s="41">
        <v>20</v>
      </c>
      <c r="D19" s="44"/>
      <c r="J19" s="15"/>
    </row>
    <row r="20" spans="1:16" x14ac:dyDescent="0.35">
      <c r="A20" s="39" t="s">
        <v>20</v>
      </c>
      <c r="B20" s="129">
        <v>1847.31</v>
      </c>
      <c r="C20" s="41">
        <v>15</v>
      </c>
      <c r="D20" s="44"/>
      <c r="J20" s="15"/>
    </row>
    <row r="21" spans="1:16" x14ac:dyDescent="0.35">
      <c r="A21" s="39" t="s">
        <v>21</v>
      </c>
      <c r="B21" s="129">
        <v>2762.4</v>
      </c>
      <c r="C21" s="41">
        <v>15</v>
      </c>
      <c r="J21" s="15"/>
    </row>
    <row r="22" spans="1:16" x14ac:dyDescent="0.35">
      <c r="A22" s="39" t="s">
        <v>22</v>
      </c>
      <c r="B22" s="129">
        <v>2589.1</v>
      </c>
      <c r="C22" s="41">
        <v>4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179402.76000000004</v>
      </c>
      <c r="C24" s="46">
        <f>SUM(C4:C23)</f>
        <v>591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179402.76000000004</v>
      </c>
      <c r="E26" s="49" t="s">
        <v>26</v>
      </c>
      <c r="F26" s="49"/>
      <c r="G26" s="49"/>
      <c r="H26" s="49"/>
      <c r="I26" s="49"/>
      <c r="J26" s="118">
        <v>2820.05</v>
      </c>
    </row>
    <row r="27" spans="1:16" x14ac:dyDescent="0.35">
      <c r="A27" s="2" t="s">
        <v>56</v>
      </c>
      <c r="B27" s="77"/>
      <c r="C27" s="121">
        <v>210000</v>
      </c>
      <c r="E27" s="49" t="s">
        <v>28</v>
      </c>
      <c r="F27" s="49"/>
      <c r="G27" s="49"/>
      <c r="H27" s="49"/>
      <c r="I27" s="49"/>
      <c r="J27" s="118">
        <v>13655.54</v>
      </c>
    </row>
    <row r="28" spans="1:16" ht="15" thickBot="1" x14ac:dyDescent="0.4">
      <c r="B28" s="76"/>
      <c r="C28" s="132">
        <f>SUM(C26-C27)</f>
        <v>-30597.239999999962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1141291.06</v>
      </c>
      <c r="E30" s="9" t="s">
        <v>31</v>
      </c>
      <c r="F30" s="9"/>
      <c r="G30" s="9"/>
      <c r="H30" s="9"/>
      <c r="I30" s="9"/>
      <c r="J30" s="141">
        <v>6.96</v>
      </c>
    </row>
    <row r="31" spans="1:16" x14ac:dyDescent="0.35">
      <c r="A31" s="3" t="s">
        <v>58</v>
      </c>
      <c r="B31" s="78"/>
      <c r="C31" s="124">
        <f>T5</f>
        <v>1610000</v>
      </c>
      <c r="J31" s="140"/>
    </row>
    <row r="32" spans="1:16" ht="15" thickBot="1" x14ac:dyDescent="0.4">
      <c r="B32" s="76"/>
      <c r="C32" s="132">
        <f>SUM(C30-C31)</f>
        <v>-468708.93999999994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20819.16</v>
      </c>
      <c r="J34" s="140"/>
    </row>
    <row r="35" spans="1:11" x14ac:dyDescent="0.35">
      <c r="A35" s="59" t="s">
        <v>61</v>
      </c>
      <c r="B35" s="79"/>
      <c r="C35" s="126">
        <f>T7</f>
        <v>245000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32">
        <f>SUM(C34-C35)</f>
        <v>-224180.84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1162110.22</v>
      </c>
      <c r="E38" s="67" t="s">
        <v>40</v>
      </c>
      <c r="F38" s="67"/>
      <c r="G38" s="67"/>
      <c r="H38" s="67"/>
      <c r="I38" s="67"/>
      <c r="J38" s="119">
        <v>531.15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1855000</v>
      </c>
      <c r="E39" s="67" t="s">
        <v>42</v>
      </c>
      <c r="F39" s="67"/>
      <c r="G39" s="67"/>
      <c r="H39" s="67"/>
      <c r="I39" s="67"/>
      <c r="J39" s="119">
        <v>3834.84</v>
      </c>
    </row>
    <row r="40" spans="1:11" ht="15" thickBot="1" x14ac:dyDescent="0.4">
      <c r="B40" s="76"/>
      <c r="C40" s="132">
        <f>SUM(C38-C39)</f>
        <v>-692889.78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423.02</v>
      </c>
    </row>
    <row r="42" spans="1:11" x14ac:dyDescent="0.35">
      <c r="A42" s="6" t="s">
        <v>64</v>
      </c>
      <c r="B42" s="81"/>
      <c r="C42" s="70">
        <v>4311</v>
      </c>
      <c r="E42" s="13" t="s">
        <v>65</v>
      </c>
      <c r="F42" s="13"/>
      <c r="G42" s="13"/>
      <c r="H42" s="13"/>
      <c r="I42" s="13"/>
      <c r="J42" s="120">
        <v>2048.35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741439.5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3525DA-5F22-44D5-83F1-5411E96912FF}">
  <sheetPr codeName="Sheet24"/>
  <dimension ref="A1:T45"/>
  <sheetViews>
    <sheetView topLeftCell="A6" workbookViewId="0">
      <selection activeCell="B22" sqref="B22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5" customWidth="1"/>
  </cols>
  <sheetData>
    <row r="1" spans="1:20" x14ac:dyDescent="0.35">
      <c r="A1" s="33" t="s">
        <v>24</v>
      </c>
      <c r="B1" s="34">
        <v>45272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8</v>
      </c>
      <c r="T3" s="15">
        <v>1680000</v>
      </c>
    </row>
    <row r="4" spans="1:20" x14ac:dyDescent="0.35">
      <c r="A4" s="39" t="s">
        <v>4</v>
      </c>
      <c r="B4" s="181">
        <v>120173.75</v>
      </c>
      <c r="C4" s="154">
        <v>46</v>
      </c>
      <c r="J4" s="15"/>
      <c r="R4" t="s">
        <v>52</v>
      </c>
      <c r="S4" s="15">
        <v>2</v>
      </c>
      <c r="T4" s="15">
        <v>140000</v>
      </c>
    </row>
    <row r="5" spans="1:20" x14ac:dyDescent="0.35">
      <c r="A5" s="39" t="s">
        <v>5</v>
      </c>
      <c r="B5" s="129">
        <v>6653</v>
      </c>
      <c r="C5" s="41">
        <v>39</v>
      </c>
      <c r="J5" s="15"/>
      <c r="S5" s="15"/>
      <c r="T5" s="42">
        <v>1820000</v>
      </c>
    </row>
    <row r="6" spans="1:20" x14ac:dyDescent="0.35">
      <c r="A6" s="39" t="s">
        <v>6</v>
      </c>
      <c r="B6" s="129">
        <v>6123</v>
      </c>
      <c r="C6" s="41">
        <v>44</v>
      </c>
      <c r="J6" s="15"/>
      <c r="S6" s="15"/>
      <c r="T6" s="42"/>
    </row>
    <row r="7" spans="1:20" x14ac:dyDescent="0.35">
      <c r="A7" s="39" t="s">
        <v>7</v>
      </c>
      <c r="B7" s="129">
        <v>13650</v>
      </c>
      <c r="C7" s="41">
        <v>39</v>
      </c>
      <c r="J7" s="15"/>
      <c r="R7" t="s">
        <v>53</v>
      </c>
      <c r="S7" s="15">
        <v>8</v>
      </c>
      <c r="T7" s="15">
        <v>280000</v>
      </c>
    </row>
    <row r="8" spans="1:20" x14ac:dyDescent="0.35">
      <c r="A8" s="39" t="s">
        <v>8</v>
      </c>
      <c r="B8" s="129">
        <v>49839</v>
      </c>
      <c r="C8" s="41">
        <v>15</v>
      </c>
      <c r="J8" s="15"/>
      <c r="S8" s="15"/>
      <c r="T8" s="15"/>
    </row>
    <row r="9" spans="1:20" x14ac:dyDescent="0.35">
      <c r="A9" s="39" t="s">
        <v>9</v>
      </c>
      <c r="B9" s="129">
        <v>2566</v>
      </c>
      <c r="C9" s="41">
        <v>37</v>
      </c>
      <c r="J9" s="15"/>
      <c r="S9" s="15"/>
      <c r="T9" s="15"/>
    </row>
    <row r="10" spans="1:20" x14ac:dyDescent="0.35">
      <c r="A10" s="39" t="s">
        <v>10</v>
      </c>
      <c r="B10" s="129">
        <v>4085</v>
      </c>
      <c r="C10" s="41">
        <v>29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6975</v>
      </c>
      <c r="C11" s="41">
        <v>32</v>
      </c>
      <c r="J11" s="15"/>
    </row>
    <row r="12" spans="1:20" x14ac:dyDescent="0.35">
      <c r="A12" s="39" t="s">
        <v>12</v>
      </c>
      <c r="B12" s="129">
        <v>34843</v>
      </c>
      <c r="C12" s="41">
        <v>26</v>
      </c>
      <c r="J12" s="15"/>
    </row>
    <row r="13" spans="1:20" x14ac:dyDescent="0.35">
      <c r="A13" s="39" t="s">
        <v>13</v>
      </c>
      <c r="B13" s="129">
        <v>1976</v>
      </c>
      <c r="C13" s="41">
        <v>18</v>
      </c>
      <c r="J13" s="15"/>
    </row>
    <row r="14" spans="1:20" x14ac:dyDescent="0.35">
      <c r="A14" s="39" t="s">
        <v>14</v>
      </c>
      <c r="B14" s="129">
        <v>9591</v>
      </c>
      <c r="C14" s="41">
        <v>22</v>
      </c>
      <c r="J14" s="15"/>
    </row>
    <row r="15" spans="1:20" x14ac:dyDescent="0.35">
      <c r="A15" s="39" t="s">
        <v>15</v>
      </c>
      <c r="B15" s="129">
        <v>1581</v>
      </c>
      <c r="C15" s="41">
        <v>19</v>
      </c>
      <c r="J15" s="15"/>
    </row>
    <row r="16" spans="1:20" x14ac:dyDescent="0.35">
      <c r="A16" s="39" t="s">
        <v>16</v>
      </c>
      <c r="B16" s="129">
        <v>13050</v>
      </c>
      <c r="C16" s="41">
        <v>63</v>
      </c>
      <c r="D16" s="43"/>
      <c r="J16" s="15"/>
    </row>
    <row r="17" spans="1:16" x14ac:dyDescent="0.35">
      <c r="A17" s="39" t="s">
        <v>17</v>
      </c>
      <c r="B17" s="129">
        <v>4631</v>
      </c>
      <c r="C17" s="41">
        <v>23</v>
      </c>
      <c r="D17" s="43"/>
      <c r="J17" s="15"/>
    </row>
    <row r="18" spans="1:16" x14ac:dyDescent="0.35">
      <c r="A18" s="39" t="s">
        <v>18</v>
      </c>
      <c r="B18" s="129">
        <v>3824</v>
      </c>
      <c r="C18" s="41">
        <v>10</v>
      </c>
      <c r="D18" s="43"/>
      <c r="J18" s="15"/>
    </row>
    <row r="19" spans="1:16" x14ac:dyDescent="0.35">
      <c r="A19" s="39" t="s">
        <v>19</v>
      </c>
      <c r="B19" s="129">
        <v>4181</v>
      </c>
      <c r="C19" s="41">
        <v>18</v>
      </c>
      <c r="D19" s="44"/>
      <c r="J19" s="15"/>
    </row>
    <row r="20" spans="1:16" x14ac:dyDescent="0.35">
      <c r="A20" s="39" t="s">
        <v>20</v>
      </c>
      <c r="B20" s="129">
        <v>3227</v>
      </c>
      <c r="C20" s="41">
        <v>10</v>
      </c>
      <c r="D20" s="44"/>
      <c r="J20" s="15"/>
    </row>
    <row r="21" spans="1:16" x14ac:dyDescent="0.35">
      <c r="A21" s="39" t="s">
        <v>21</v>
      </c>
      <c r="B21" s="129">
        <v>1783</v>
      </c>
      <c r="C21" s="41">
        <v>11</v>
      </c>
      <c r="J21" s="15"/>
    </row>
    <row r="22" spans="1:16" x14ac:dyDescent="0.35">
      <c r="A22" s="39" t="s">
        <v>22</v>
      </c>
      <c r="B22" s="129">
        <v>2122</v>
      </c>
      <c r="C22" s="41">
        <v>7</v>
      </c>
      <c r="D22" s="44"/>
      <c r="J22" s="15"/>
    </row>
    <row r="23" spans="1:16" x14ac:dyDescent="0.35">
      <c r="A23" s="39" t="s">
        <v>23</v>
      </c>
      <c r="B23" s="97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v>290875</v>
      </c>
      <c r="C24" s="46">
        <v>508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v>290875</v>
      </c>
      <c r="E26" s="49" t="s">
        <v>26</v>
      </c>
      <c r="F26" s="49"/>
      <c r="G26" s="49"/>
      <c r="H26" s="49"/>
      <c r="I26" s="49"/>
      <c r="J26" s="118">
        <v>1832</v>
      </c>
    </row>
    <row r="27" spans="1:16" x14ac:dyDescent="0.35">
      <c r="A27" s="2" t="s">
        <v>56</v>
      </c>
      <c r="B27" s="77"/>
      <c r="C27" s="121">
        <v>210000</v>
      </c>
      <c r="E27" s="49" t="s">
        <v>28</v>
      </c>
      <c r="F27" s="49"/>
      <c r="G27" s="49"/>
      <c r="H27" s="49"/>
      <c r="I27" s="49"/>
      <c r="J27" s="118">
        <v>15511</v>
      </c>
    </row>
    <row r="28" spans="1:16" ht="15" thickBot="1" x14ac:dyDescent="0.4">
      <c r="B28" s="76"/>
      <c r="C28" s="132">
        <f>SUM(C26-C27)</f>
        <v>80875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1798500</v>
      </c>
      <c r="E30" s="9" t="s">
        <v>31</v>
      </c>
      <c r="F30" s="9"/>
      <c r="G30" s="9"/>
      <c r="H30" s="9"/>
      <c r="I30" s="9"/>
      <c r="J30" s="141">
        <v>7</v>
      </c>
    </row>
    <row r="31" spans="1:16" x14ac:dyDescent="0.35">
      <c r="A31" s="3" t="s">
        <v>58</v>
      </c>
      <c r="B31" s="78"/>
      <c r="C31" s="124">
        <v>1820000</v>
      </c>
      <c r="J31" s="140"/>
    </row>
    <row r="32" spans="1:16" ht="15" thickBot="1" x14ac:dyDescent="0.4">
      <c r="B32" s="76"/>
      <c r="C32" s="132">
        <v>-21500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23924</v>
      </c>
      <c r="J34" s="140"/>
    </row>
    <row r="35" spans="1:11" x14ac:dyDescent="0.35">
      <c r="A35" s="59" t="s">
        <v>61</v>
      </c>
      <c r="B35" s="79"/>
      <c r="C35" s="126">
        <v>280000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32">
        <v>-256076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v>1822424</v>
      </c>
      <c r="E38" s="67" t="s">
        <v>40</v>
      </c>
      <c r="F38" s="67"/>
      <c r="G38" s="67"/>
      <c r="H38" s="67"/>
      <c r="I38" s="67"/>
      <c r="J38" s="119">
        <v>358</v>
      </c>
      <c r="K38" t="s">
        <v>50</v>
      </c>
    </row>
    <row r="39" spans="1:11" x14ac:dyDescent="0.35">
      <c r="A39" s="64" t="s">
        <v>63</v>
      </c>
      <c r="B39" s="80"/>
      <c r="C39" s="127">
        <v>2100000</v>
      </c>
      <c r="E39" s="67" t="s">
        <v>42</v>
      </c>
      <c r="F39" s="67"/>
      <c r="G39" s="67"/>
      <c r="H39" s="67"/>
      <c r="I39" s="67"/>
      <c r="J39" s="119">
        <v>4089</v>
      </c>
    </row>
    <row r="40" spans="1:11" ht="15" thickBot="1" x14ac:dyDescent="0.4">
      <c r="B40" s="76"/>
      <c r="C40" s="132">
        <v>-277576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275</v>
      </c>
    </row>
    <row r="42" spans="1:11" x14ac:dyDescent="0.35">
      <c r="A42" s="6" t="s">
        <v>64</v>
      </c>
      <c r="B42" s="81"/>
      <c r="C42" s="70">
        <v>4820</v>
      </c>
      <c r="E42" s="13" t="s">
        <v>65</v>
      </c>
      <c r="F42" s="13"/>
      <c r="G42" s="13"/>
      <c r="H42" s="13"/>
      <c r="I42" s="13"/>
      <c r="J42" s="120">
        <v>2327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1007354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DF8612-BD1A-4980-A209-DE0E932EFE96}">
  <sheetPr codeName="Sheet25"/>
  <dimension ref="A1:T45"/>
  <sheetViews>
    <sheetView zoomScale="70" zoomScaleNormal="70" workbookViewId="0">
      <selection activeCell="B22" sqref="B22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5" customWidth="1"/>
  </cols>
  <sheetData>
    <row r="1" spans="1:20" x14ac:dyDescent="0.35">
      <c r="A1" s="33" t="s">
        <v>24</v>
      </c>
      <c r="B1" s="34">
        <v>45273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9</v>
      </c>
      <c r="T3" s="15">
        <f>S3*210000</f>
        <v>1890000</v>
      </c>
    </row>
    <row r="4" spans="1:20" x14ac:dyDescent="0.35">
      <c r="A4" s="39" t="s">
        <v>4</v>
      </c>
      <c r="B4" s="129">
        <v>90887.94</v>
      </c>
      <c r="C4" s="41">
        <v>45</v>
      </c>
      <c r="J4" s="15"/>
      <c r="R4" t="s">
        <v>52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29">
        <v>8047.95</v>
      </c>
      <c r="C5" s="41">
        <v>37</v>
      </c>
      <c r="J5" s="15"/>
      <c r="S5" s="15"/>
      <c r="T5" s="42">
        <f>SUM(T3:T4)</f>
        <v>2030000</v>
      </c>
    </row>
    <row r="6" spans="1:20" x14ac:dyDescent="0.35">
      <c r="A6" s="39" t="s">
        <v>6</v>
      </c>
      <c r="B6" s="129">
        <v>18564.18</v>
      </c>
      <c r="C6" s="41">
        <v>46</v>
      </c>
      <c r="J6" s="15"/>
      <c r="S6" s="15"/>
      <c r="T6" s="42"/>
    </row>
    <row r="7" spans="1:20" x14ac:dyDescent="0.35">
      <c r="A7" s="39" t="s">
        <v>7</v>
      </c>
      <c r="B7" s="129">
        <v>4751.7</v>
      </c>
      <c r="C7" s="41">
        <v>22</v>
      </c>
      <c r="J7" s="15"/>
      <c r="R7" t="s">
        <v>53</v>
      </c>
      <c r="S7" s="15">
        <v>9</v>
      </c>
      <c r="T7" s="15">
        <f>S7*35000</f>
        <v>315000</v>
      </c>
    </row>
    <row r="8" spans="1:20" x14ac:dyDescent="0.35">
      <c r="A8" s="39" t="s">
        <v>8</v>
      </c>
      <c r="B8" s="129">
        <v>54610.720000000001</v>
      </c>
      <c r="C8" s="41">
        <v>37</v>
      </c>
      <c r="J8" s="15"/>
      <c r="S8" s="15"/>
      <c r="T8" s="15"/>
    </row>
    <row r="9" spans="1:20" x14ac:dyDescent="0.35">
      <c r="A9" s="39" t="s">
        <v>9</v>
      </c>
      <c r="B9" s="129">
        <v>4480.2700000000004</v>
      </c>
      <c r="C9" s="41">
        <v>45</v>
      </c>
      <c r="J9" s="15"/>
      <c r="S9" s="15"/>
      <c r="T9" s="15"/>
    </row>
    <row r="10" spans="1:20" x14ac:dyDescent="0.35">
      <c r="A10" s="39" t="s">
        <v>10</v>
      </c>
      <c r="B10" s="129">
        <v>8124.35</v>
      </c>
      <c r="C10" s="41">
        <v>39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25214.74</v>
      </c>
      <c r="C11" s="41">
        <v>32</v>
      </c>
      <c r="J11" s="15"/>
    </row>
    <row r="12" spans="1:20" x14ac:dyDescent="0.35">
      <c r="A12" s="39" t="s">
        <v>12</v>
      </c>
      <c r="B12" s="129">
        <v>7573.93</v>
      </c>
      <c r="C12" s="41">
        <v>18</v>
      </c>
      <c r="J12" s="15"/>
    </row>
    <row r="13" spans="1:20" x14ac:dyDescent="0.35">
      <c r="A13" s="39" t="s">
        <v>13</v>
      </c>
      <c r="B13" s="129">
        <v>849.25</v>
      </c>
      <c r="C13" s="41">
        <v>6</v>
      </c>
      <c r="J13" s="15"/>
    </row>
    <row r="14" spans="1:20" x14ac:dyDescent="0.35">
      <c r="A14" s="39" t="s">
        <v>14</v>
      </c>
      <c r="B14" s="129">
        <v>10464.299999999999</v>
      </c>
      <c r="C14" s="41">
        <v>32</v>
      </c>
      <c r="J14" s="15"/>
    </row>
    <row r="15" spans="1:20" x14ac:dyDescent="0.35">
      <c r="A15" s="39" t="s">
        <v>15</v>
      </c>
      <c r="B15" s="129">
        <v>2354.89</v>
      </c>
      <c r="C15" s="41">
        <v>19</v>
      </c>
      <c r="J15" s="15"/>
    </row>
    <row r="16" spans="1:20" x14ac:dyDescent="0.35">
      <c r="A16" s="39" t="s">
        <v>16</v>
      </c>
      <c r="B16" s="129">
        <v>13719.66</v>
      </c>
      <c r="C16" s="41">
        <v>56</v>
      </c>
      <c r="D16" s="43"/>
      <c r="J16" s="15"/>
    </row>
    <row r="17" spans="1:16" x14ac:dyDescent="0.35">
      <c r="A17" s="39" t="s">
        <v>17</v>
      </c>
      <c r="B17" s="129">
        <v>6200.5</v>
      </c>
      <c r="C17" s="41">
        <v>16</v>
      </c>
      <c r="D17" s="43"/>
      <c r="J17" s="15"/>
    </row>
    <row r="18" spans="1:16" x14ac:dyDescent="0.35">
      <c r="A18" s="39" t="s">
        <v>18</v>
      </c>
      <c r="B18" s="129">
        <v>1994.97</v>
      </c>
      <c r="C18" s="41">
        <v>15</v>
      </c>
      <c r="D18" s="43"/>
      <c r="J18" s="15"/>
    </row>
    <row r="19" spans="1:16" x14ac:dyDescent="0.35">
      <c r="A19" s="39" t="s">
        <v>19</v>
      </c>
      <c r="B19" s="129">
        <v>5150.47</v>
      </c>
      <c r="C19" s="41">
        <v>10</v>
      </c>
      <c r="D19" s="44"/>
      <c r="J19" s="15"/>
    </row>
    <row r="20" spans="1:16" x14ac:dyDescent="0.35">
      <c r="A20" s="39" t="s">
        <v>20</v>
      </c>
      <c r="B20" s="129">
        <v>10366.959999999999</v>
      </c>
      <c r="C20" s="41">
        <v>16</v>
      </c>
      <c r="D20" s="44"/>
      <c r="J20" s="15"/>
    </row>
    <row r="21" spans="1:16" x14ac:dyDescent="0.35">
      <c r="A21" s="39" t="s">
        <v>21</v>
      </c>
      <c r="B21" s="129">
        <v>2650.06</v>
      </c>
      <c r="C21" s="41">
        <v>11</v>
      </c>
      <c r="J21" s="15"/>
    </row>
    <row r="22" spans="1:16" x14ac:dyDescent="0.35">
      <c r="A22" s="39" t="s">
        <v>22</v>
      </c>
      <c r="B22" s="129">
        <v>969.57</v>
      </c>
      <c r="C22" s="41">
        <v>6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276976.40999999997</v>
      </c>
      <c r="C24" s="46">
        <f>SUM(C4:C23)</f>
        <v>508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276976.40999999997</v>
      </c>
      <c r="E26" s="49" t="s">
        <v>26</v>
      </c>
      <c r="F26" s="49"/>
      <c r="G26" s="49"/>
      <c r="H26" s="49"/>
      <c r="I26" s="49"/>
      <c r="J26" s="118">
        <v>1582.25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17092.8</v>
      </c>
    </row>
    <row r="28" spans="1:16" ht="15" thickBot="1" x14ac:dyDescent="0.4">
      <c r="B28" s="76"/>
      <c r="C28" s="122">
        <f>SUM(C26-C27)</f>
        <v>66976.409999999974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2155055.21</v>
      </c>
      <c r="E30" s="9" t="s">
        <v>31</v>
      </c>
      <c r="F30" s="9"/>
      <c r="G30" s="9"/>
      <c r="H30" s="9"/>
      <c r="I30" s="9"/>
      <c r="J30" s="141">
        <v>6.96</v>
      </c>
    </row>
    <row r="31" spans="1:16" x14ac:dyDescent="0.35">
      <c r="A31" s="3" t="s">
        <v>58</v>
      </c>
      <c r="B31" s="78"/>
      <c r="C31" s="124">
        <f>T5</f>
        <v>2030000</v>
      </c>
      <c r="J31" s="140"/>
    </row>
    <row r="32" spans="1:16" ht="15" thickBot="1" x14ac:dyDescent="0.4">
      <c r="B32" s="76"/>
      <c r="C32" s="122">
        <f>SUM(C30-C31)</f>
        <v>125055.20999999996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23764.22</v>
      </c>
      <c r="J34" s="140"/>
    </row>
    <row r="35" spans="1:11" x14ac:dyDescent="0.35">
      <c r="A35" s="59" t="s">
        <v>61</v>
      </c>
      <c r="B35" s="79"/>
      <c r="C35" s="126">
        <f>T7</f>
        <v>315000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-291235.78000000003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2178819.4300000002</v>
      </c>
      <c r="E38" s="67" t="s">
        <v>40</v>
      </c>
      <c r="F38" s="67"/>
      <c r="G38" s="67"/>
      <c r="H38" s="67"/>
      <c r="I38" s="67"/>
      <c r="J38" s="119">
        <v>427.13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2345000</v>
      </c>
      <c r="E39" s="67" t="s">
        <v>42</v>
      </c>
      <c r="F39" s="67"/>
      <c r="G39" s="67"/>
      <c r="H39" s="67"/>
      <c r="I39" s="67"/>
      <c r="J39" s="119">
        <v>4515.2299999999996</v>
      </c>
    </row>
    <row r="40" spans="1:11" ht="15" thickBot="1" x14ac:dyDescent="0.4">
      <c r="B40" s="76"/>
      <c r="C40" s="122">
        <f>SUM(C38-C39)</f>
        <v>-166180.56999999983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237.34</v>
      </c>
    </row>
    <row r="42" spans="1:11" x14ac:dyDescent="0.35">
      <c r="A42" s="6" t="s">
        <v>64</v>
      </c>
      <c r="B42" s="81"/>
      <c r="C42" s="70">
        <v>5330</v>
      </c>
      <c r="E42" s="13" t="s">
        <v>65</v>
      </c>
      <c r="F42" s="13"/>
      <c r="G42" s="13"/>
      <c r="H42" s="13"/>
      <c r="I42" s="13"/>
      <c r="J42" s="120">
        <v>2563.96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1515063.64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3DB7E9-D7B5-4873-BF39-81D03BFEFBA1}">
  <sheetPr codeName="Sheet26"/>
  <dimension ref="A1:T45"/>
  <sheetViews>
    <sheetView topLeftCell="A8" zoomScale="98" zoomScaleNormal="98" workbookViewId="0">
      <selection activeCell="B22" sqref="B22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10" max="10" width="13.54296875" customWidth="1"/>
    <col min="20" max="20" width="23.54296875" customWidth="1"/>
  </cols>
  <sheetData>
    <row r="1" spans="1:20" x14ac:dyDescent="0.35">
      <c r="A1" s="33" t="s">
        <v>24</v>
      </c>
      <c r="B1" s="34">
        <v>45274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10</v>
      </c>
      <c r="T3" s="15">
        <f>S3*210000</f>
        <v>2100000</v>
      </c>
    </row>
    <row r="4" spans="1:20" x14ac:dyDescent="0.35">
      <c r="A4" s="39" t="s">
        <v>4</v>
      </c>
      <c r="B4" s="181">
        <v>79043.759999999995</v>
      </c>
      <c r="C4" s="154">
        <v>52</v>
      </c>
      <c r="J4" s="15"/>
      <c r="R4" t="s">
        <v>52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81">
        <v>16624.52</v>
      </c>
      <c r="C5" s="154">
        <v>43</v>
      </c>
      <c r="J5" s="15"/>
      <c r="S5" s="15"/>
      <c r="T5" s="42">
        <f>SUM(T3:T4)</f>
        <v>2240000</v>
      </c>
    </row>
    <row r="6" spans="1:20" x14ac:dyDescent="0.35">
      <c r="A6" s="39" t="s">
        <v>6</v>
      </c>
      <c r="B6" s="181">
        <v>4088.42</v>
      </c>
      <c r="C6" s="154">
        <v>33</v>
      </c>
      <c r="J6" s="15"/>
      <c r="S6" s="15"/>
      <c r="T6" s="42"/>
    </row>
    <row r="7" spans="1:20" x14ac:dyDescent="0.35">
      <c r="A7" s="39" t="s">
        <v>7</v>
      </c>
      <c r="B7" s="181">
        <v>5678.8</v>
      </c>
      <c r="C7" s="154">
        <v>36</v>
      </c>
      <c r="J7" s="15"/>
      <c r="R7" t="s">
        <v>53</v>
      </c>
      <c r="S7" s="15">
        <v>10</v>
      </c>
      <c r="T7" s="15">
        <f>S7*35000</f>
        <v>350000</v>
      </c>
    </row>
    <row r="8" spans="1:20" x14ac:dyDescent="0.35">
      <c r="A8" s="39" t="s">
        <v>8</v>
      </c>
      <c r="B8" s="181">
        <v>25462.28</v>
      </c>
      <c r="C8" s="154">
        <v>31</v>
      </c>
      <c r="J8" s="15"/>
      <c r="S8" s="15"/>
      <c r="T8" s="15"/>
    </row>
    <row r="9" spans="1:20" x14ac:dyDescent="0.35">
      <c r="A9" s="39" t="s">
        <v>9</v>
      </c>
      <c r="B9" s="181">
        <v>5332.27</v>
      </c>
      <c r="C9" s="154">
        <v>46</v>
      </c>
      <c r="J9" s="15"/>
      <c r="S9" s="15"/>
      <c r="T9" s="15"/>
    </row>
    <row r="10" spans="1:20" x14ac:dyDescent="0.35">
      <c r="A10" s="39" t="s">
        <v>10</v>
      </c>
      <c r="B10" s="181">
        <v>2931.93</v>
      </c>
      <c r="C10" s="154">
        <v>23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8026.99</v>
      </c>
      <c r="C11" s="154">
        <v>34</v>
      </c>
      <c r="J11" s="15"/>
    </row>
    <row r="12" spans="1:20" x14ac:dyDescent="0.35">
      <c r="A12" s="39" t="s">
        <v>12</v>
      </c>
      <c r="B12" s="181">
        <v>13220.72</v>
      </c>
      <c r="C12" s="154">
        <v>23</v>
      </c>
      <c r="J12" s="15"/>
    </row>
    <row r="13" spans="1:20" x14ac:dyDescent="0.35">
      <c r="A13" s="39" t="s">
        <v>13</v>
      </c>
      <c r="B13" s="181">
        <v>1872.63</v>
      </c>
      <c r="C13" s="154">
        <v>11</v>
      </c>
      <c r="J13" s="15"/>
    </row>
    <row r="14" spans="1:20" x14ac:dyDescent="0.35">
      <c r="A14" s="39" t="s">
        <v>14</v>
      </c>
      <c r="B14" s="181">
        <v>31886.63</v>
      </c>
      <c r="C14" s="154">
        <v>37</v>
      </c>
      <c r="J14" s="15"/>
    </row>
    <row r="15" spans="1:20" x14ac:dyDescent="0.35">
      <c r="A15" s="39" t="s">
        <v>15</v>
      </c>
      <c r="B15" s="181">
        <v>1906.3</v>
      </c>
      <c r="C15" s="154">
        <v>20</v>
      </c>
      <c r="J15" s="15"/>
    </row>
    <row r="16" spans="1:20" x14ac:dyDescent="0.35">
      <c r="A16" s="39" t="s">
        <v>16</v>
      </c>
      <c r="B16" s="181">
        <v>16654.27</v>
      </c>
      <c r="C16" s="154">
        <v>65</v>
      </c>
      <c r="D16" s="43"/>
      <c r="J16" s="15"/>
    </row>
    <row r="17" spans="1:16" x14ac:dyDescent="0.35">
      <c r="A17" s="39" t="s">
        <v>17</v>
      </c>
      <c r="B17" s="181">
        <v>2762.57</v>
      </c>
      <c r="C17" s="154">
        <v>18</v>
      </c>
      <c r="D17" s="43"/>
      <c r="J17" s="15"/>
    </row>
    <row r="18" spans="1:16" x14ac:dyDescent="0.35">
      <c r="A18" s="39" t="s">
        <v>18</v>
      </c>
      <c r="B18" s="181">
        <v>4003.52</v>
      </c>
      <c r="C18" s="154">
        <v>15</v>
      </c>
      <c r="D18" s="43"/>
      <c r="J18" s="15"/>
    </row>
    <row r="19" spans="1:16" x14ac:dyDescent="0.35">
      <c r="A19" s="39" t="s">
        <v>19</v>
      </c>
      <c r="B19" s="181">
        <v>1175.3800000000001</v>
      </c>
      <c r="C19" s="154">
        <v>12</v>
      </c>
      <c r="D19" s="44"/>
      <c r="J19" s="15"/>
    </row>
    <row r="20" spans="1:16" x14ac:dyDescent="0.35">
      <c r="A20" s="39" t="s">
        <v>20</v>
      </c>
      <c r="B20" s="181">
        <v>7338.56</v>
      </c>
      <c r="C20" s="154">
        <v>14</v>
      </c>
      <c r="D20" s="44"/>
      <c r="J20" s="15"/>
    </row>
    <row r="21" spans="1:16" x14ac:dyDescent="0.35">
      <c r="A21" s="39" t="s">
        <v>21</v>
      </c>
      <c r="B21" s="181">
        <v>1620.3</v>
      </c>
      <c r="C21" s="154">
        <v>14</v>
      </c>
      <c r="J21" s="15"/>
    </row>
    <row r="22" spans="1:16" x14ac:dyDescent="0.35">
      <c r="A22" s="39" t="s">
        <v>22</v>
      </c>
      <c r="B22" s="181">
        <v>788.67</v>
      </c>
      <c r="C22" s="154">
        <v>5</v>
      </c>
      <c r="D22" s="44"/>
      <c r="J22" s="15"/>
    </row>
    <row r="23" spans="1:16" x14ac:dyDescent="0.35">
      <c r="A23" s="39" t="s">
        <v>23</v>
      </c>
      <c r="B23" s="181">
        <v>0</v>
      </c>
      <c r="C23" s="154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230418.51999999996</v>
      </c>
      <c r="C24" s="46">
        <f>SUM(C4:C23)</f>
        <v>532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230418.51999999996</v>
      </c>
      <c r="E26" s="49" t="s">
        <v>26</v>
      </c>
      <c r="F26" s="49"/>
      <c r="G26" s="49"/>
      <c r="H26" s="49"/>
      <c r="I26" s="49"/>
      <c r="J26" s="161">
        <v>717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18023</v>
      </c>
    </row>
    <row r="28" spans="1:16" ht="15" thickBot="1" x14ac:dyDescent="0.4">
      <c r="B28" s="76"/>
      <c r="C28" s="122">
        <f>SUM(C26-C27)</f>
        <v>20418.51999999996</v>
      </c>
      <c r="J28" s="146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64"/>
    </row>
    <row r="30" spans="1:16" x14ac:dyDescent="0.35">
      <c r="A30" s="3" t="s">
        <v>57</v>
      </c>
      <c r="B30" s="78"/>
      <c r="C30" s="182">
        <v>2486869</v>
      </c>
      <c r="E30" s="9" t="s">
        <v>31</v>
      </c>
      <c r="F30" s="9"/>
      <c r="G30" s="9"/>
      <c r="H30" s="9"/>
      <c r="I30" s="9"/>
      <c r="J30" s="188">
        <v>6.96</v>
      </c>
    </row>
    <row r="31" spans="1:16" x14ac:dyDescent="0.35">
      <c r="A31" s="3" t="s">
        <v>58</v>
      </c>
      <c r="B31" s="78"/>
      <c r="C31" s="186">
        <f>T5</f>
        <v>2240000</v>
      </c>
      <c r="J31" s="146"/>
    </row>
    <row r="32" spans="1:16" ht="15" thickBot="1" x14ac:dyDescent="0.4">
      <c r="B32" s="76"/>
      <c r="C32" s="122">
        <f>SUM(C30-C31)</f>
        <v>246869</v>
      </c>
      <c r="E32" s="56" t="s">
        <v>33</v>
      </c>
      <c r="F32" s="56"/>
      <c r="G32" s="56"/>
      <c r="H32" s="56"/>
      <c r="I32" s="56"/>
      <c r="J32" s="167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67" t="s">
        <v>59</v>
      </c>
    </row>
    <row r="34" spans="1:11" x14ac:dyDescent="0.35">
      <c r="A34" s="59" t="s">
        <v>60</v>
      </c>
      <c r="B34" s="79"/>
      <c r="C34" s="183">
        <v>25899</v>
      </c>
      <c r="J34" s="146"/>
    </row>
    <row r="35" spans="1:11" x14ac:dyDescent="0.35">
      <c r="A35" s="59" t="s">
        <v>61</v>
      </c>
      <c r="B35" s="79"/>
      <c r="C35" s="126">
        <f>T7</f>
        <v>350000</v>
      </c>
      <c r="E35" s="62" t="s">
        <v>37</v>
      </c>
      <c r="F35" s="62"/>
      <c r="G35" s="62"/>
      <c r="H35" s="62"/>
      <c r="I35" s="62"/>
      <c r="J35" s="171"/>
    </row>
    <row r="36" spans="1:11" ht="15" thickBot="1" x14ac:dyDescent="0.4">
      <c r="B36" s="76"/>
      <c r="C36" s="187">
        <f>SUM(C34-C35)</f>
        <v>-324101</v>
      </c>
      <c r="E36" s="62" t="s">
        <v>38</v>
      </c>
      <c r="F36" s="62"/>
      <c r="G36" s="62"/>
      <c r="H36" s="62"/>
      <c r="I36" s="62"/>
      <c r="J36" s="171"/>
    </row>
    <row r="37" spans="1:11" ht="15" thickTop="1" x14ac:dyDescent="0.35">
      <c r="B37" s="76"/>
      <c r="C37" s="135"/>
      <c r="J37" s="146"/>
    </row>
    <row r="38" spans="1:11" x14ac:dyDescent="0.35">
      <c r="A38" s="64" t="s">
        <v>62</v>
      </c>
      <c r="B38" s="80"/>
      <c r="C38" s="184">
        <v>2512768</v>
      </c>
      <c r="E38" s="67" t="s">
        <v>40</v>
      </c>
      <c r="F38" s="67"/>
      <c r="G38" s="67"/>
      <c r="H38" s="67"/>
      <c r="I38" s="67"/>
      <c r="J38" s="174">
        <v>546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2590000</v>
      </c>
      <c r="E39" s="67" t="s">
        <v>42</v>
      </c>
      <c r="F39" s="67"/>
      <c r="G39" s="67"/>
      <c r="H39" s="67"/>
      <c r="I39" s="67"/>
      <c r="J39" s="175">
        <v>5061</v>
      </c>
    </row>
    <row r="40" spans="1:11" ht="15" thickBot="1" x14ac:dyDescent="0.4">
      <c r="B40" s="76"/>
      <c r="C40" s="187">
        <f>SUM(C38-C39)</f>
        <v>-77232</v>
      </c>
      <c r="J40" s="146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76">
        <v>108</v>
      </c>
    </row>
    <row r="42" spans="1:11" x14ac:dyDescent="0.35">
      <c r="A42" s="6" t="s">
        <v>64</v>
      </c>
      <c r="B42" s="81"/>
      <c r="C42" s="70">
        <v>5859</v>
      </c>
      <c r="E42" s="13" t="s">
        <v>65</v>
      </c>
      <c r="F42" s="13"/>
      <c r="G42" s="13"/>
      <c r="H42" s="13"/>
      <c r="I42" s="13"/>
      <c r="J42" s="178">
        <v>2703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85">
        <v>2289425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1F1BD-3A88-4ED8-875D-EE93CF5944C7}">
  <sheetPr codeName="Sheet27"/>
  <dimension ref="A1:T45"/>
  <sheetViews>
    <sheetView topLeftCell="A5" zoomScale="80" zoomScaleNormal="80" workbookViewId="0">
      <selection activeCell="B22" sqref="B22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21.90625" customWidth="1"/>
  </cols>
  <sheetData>
    <row r="1" spans="1:20" x14ac:dyDescent="0.35">
      <c r="A1" s="33" t="s">
        <v>24</v>
      </c>
      <c r="B1" s="34">
        <v>45275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11</v>
      </c>
      <c r="T3" s="15">
        <f>S3*210000</f>
        <v>2310000</v>
      </c>
    </row>
    <row r="4" spans="1:20" x14ac:dyDescent="0.35">
      <c r="A4" s="39" t="s">
        <v>4</v>
      </c>
      <c r="B4" s="129">
        <v>48196.58</v>
      </c>
      <c r="C4" s="41">
        <v>66</v>
      </c>
      <c r="J4" s="15"/>
      <c r="R4" t="s">
        <v>52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29">
        <v>10871.05</v>
      </c>
      <c r="C5" s="41">
        <v>44</v>
      </c>
      <c r="J5" s="15"/>
      <c r="S5" s="15"/>
      <c r="T5" s="42">
        <f>SUM(T3:T4)</f>
        <v>2450000</v>
      </c>
    </row>
    <row r="6" spans="1:20" x14ac:dyDescent="0.35">
      <c r="A6" s="39" t="s">
        <v>6</v>
      </c>
      <c r="B6" s="129">
        <v>13605.11</v>
      </c>
      <c r="C6" s="41">
        <v>57</v>
      </c>
      <c r="J6" s="15"/>
      <c r="S6" s="15"/>
      <c r="T6" s="42"/>
    </row>
    <row r="7" spans="1:20" x14ac:dyDescent="0.35">
      <c r="A7" s="39" t="s">
        <v>7</v>
      </c>
      <c r="B7" s="129">
        <v>8834.11</v>
      </c>
      <c r="C7" s="41">
        <v>27</v>
      </c>
      <c r="J7" s="15"/>
      <c r="R7" t="s">
        <v>53</v>
      </c>
      <c r="S7" s="15">
        <v>11</v>
      </c>
      <c r="T7" s="15">
        <f>S7*35000</f>
        <v>385000</v>
      </c>
    </row>
    <row r="8" spans="1:20" x14ac:dyDescent="0.35">
      <c r="A8" s="39" t="s">
        <v>8</v>
      </c>
      <c r="B8" s="129">
        <v>16603.36</v>
      </c>
      <c r="C8" s="41">
        <v>40</v>
      </c>
      <c r="J8" s="15"/>
      <c r="S8" s="15"/>
      <c r="T8" s="15"/>
    </row>
    <row r="9" spans="1:20" x14ac:dyDescent="0.35">
      <c r="A9" s="39" t="s">
        <v>9</v>
      </c>
      <c r="B9" s="129">
        <v>8446.18</v>
      </c>
      <c r="C9" s="41">
        <v>43</v>
      </c>
      <c r="J9" s="15"/>
      <c r="S9" s="15"/>
      <c r="T9" s="15"/>
    </row>
    <row r="10" spans="1:20" x14ac:dyDescent="0.35">
      <c r="A10" s="39" t="s">
        <v>10</v>
      </c>
      <c r="B10" s="129">
        <v>4092.58</v>
      </c>
      <c r="C10" s="41">
        <v>34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34352.78</v>
      </c>
      <c r="C11" s="41">
        <v>48</v>
      </c>
      <c r="J11" s="15"/>
    </row>
    <row r="12" spans="1:20" x14ac:dyDescent="0.35">
      <c r="A12" s="39" t="s">
        <v>12</v>
      </c>
      <c r="B12" s="129">
        <v>8110.5</v>
      </c>
      <c r="C12" s="41">
        <v>13</v>
      </c>
      <c r="J12" s="15"/>
    </row>
    <row r="13" spans="1:20" x14ac:dyDescent="0.35">
      <c r="A13" s="39" t="s">
        <v>13</v>
      </c>
      <c r="B13" s="129">
        <v>2188.2800000000002</v>
      </c>
      <c r="C13" s="41">
        <v>19</v>
      </c>
      <c r="J13" s="15"/>
    </row>
    <row r="14" spans="1:20" x14ac:dyDescent="0.35">
      <c r="A14" s="39" t="s">
        <v>14</v>
      </c>
      <c r="B14" s="129">
        <v>17574</v>
      </c>
      <c r="C14" s="41">
        <v>26</v>
      </c>
      <c r="J14" s="15"/>
    </row>
    <row r="15" spans="1:20" x14ac:dyDescent="0.35">
      <c r="A15" s="39" t="s">
        <v>15</v>
      </c>
      <c r="B15" s="129">
        <v>2308.15</v>
      </c>
      <c r="C15" s="41">
        <v>28</v>
      </c>
      <c r="J15" s="15"/>
    </row>
    <row r="16" spans="1:20" x14ac:dyDescent="0.35">
      <c r="A16" s="39" t="s">
        <v>16</v>
      </c>
      <c r="B16" s="129">
        <v>16913.59</v>
      </c>
      <c r="C16" s="41">
        <v>58</v>
      </c>
      <c r="D16" s="43"/>
      <c r="J16" s="15"/>
    </row>
    <row r="17" spans="1:16" x14ac:dyDescent="0.35">
      <c r="A17" s="39" t="s">
        <v>17</v>
      </c>
      <c r="B17" s="129">
        <v>2399.89</v>
      </c>
      <c r="C17" s="41">
        <v>16</v>
      </c>
      <c r="D17" s="43"/>
      <c r="J17" s="15"/>
    </row>
    <row r="18" spans="1:16" x14ac:dyDescent="0.35">
      <c r="A18" s="39" t="s">
        <v>18</v>
      </c>
      <c r="B18" s="129">
        <v>8789.9699999999993</v>
      </c>
      <c r="C18" s="41">
        <v>22</v>
      </c>
      <c r="D18" s="43"/>
      <c r="J18" s="15"/>
    </row>
    <row r="19" spans="1:16" x14ac:dyDescent="0.35">
      <c r="A19" s="39" t="s">
        <v>19</v>
      </c>
      <c r="B19" s="129">
        <v>1937.92</v>
      </c>
      <c r="C19" s="41">
        <v>13</v>
      </c>
      <c r="D19" s="44"/>
      <c r="J19" s="15"/>
    </row>
    <row r="20" spans="1:16" x14ac:dyDescent="0.35">
      <c r="A20" s="39" t="s">
        <v>20</v>
      </c>
      <c r="B20" s="129">
        <v>17805.5</v>
      </c>
      <c r="C20" s="41">
        <v>23</v>
      </c>
      <c r="D20" s="44"/>
      <c r="J20" s="15"/>
    </row>
    <row r="21" spans="1:16" x14ac:dyDescent="0.35">
      <c r="A21" s="39" t="s">
        <v>21</v>
      </c>
      <c r="B21" s="129">
        <v>3068.6</v>
      </c>
      <c r="C21" s="41">
        <v>18</v>
      </c>
      <c r="J21" s="15"/>
    </row>
    <row r="22" spans="1:16" x14ac:dyDescent="0.35">
      <c r="A22" s="39" t="s">
        <v>22</v>
      </c>
      <c r="B22" s="129">
        <v>242.63</v>
      </c>
      <c r="C22" s="41">
        <v>3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226340.78000000003</v>
      </c>
      <c r="C24" s="46">
        <f>SUM(C4:C23)</f>
        <v>598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226340.78000000003</v>
      </c>
      <c r="E26" s="49" t="s">
        <v>26</v>
      </c>
      <c r="F26" s="49"/>
      <c r="G26" s="49"/>
      <c r="H26" s="49"/>
      <c r="I26" s="49"/>
      <c r="J26" s="118">
        <v>2454.19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20556.8</v>
      </c>
    </row>
    <row r="28" spans="1:16" ht="15" thickBot="1" x14ac:dyDescent="0.4">
      <c r="B28" s="76"/>
      <c r="C28" s="122">
        <f>SUM(C26-C27)</f>
        <v>16340.780000000028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2799136.26</v>
      </c>
      <c r="E30" s="9" t="s">
        <v>31</v>
      </c>
      <c r="F30" s="9"/>
      <c r="G30" s="9"/>
      <c r="H30" s="9"/>
      <c r="I30" s="9"/>
      <c r="J30" s="141">
        <v>6.96</v>
      </c>
    </row>
    <row r="31" spans="1:16" x14ac:dyDescent="0.35">
      <c r="A31" s="3" t="s">
        <v>58</v>
      </c>
      <c r="B31" s="78"/>
      <c r="C31" s="124">
        <f>T5</f>
        <v>2450000</v>
      </c>
      <c r="J31" s="140"/>
    </row>
    <row r="32" spans="1:16" ht="15" thickBot="1" x14ac:dyDescent="0.4">
      <c r="B32" s="76"/>
      <c r="C32" s="122">
        <f>SUM(C30-C31)</f>
        <v>349136.25999999978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25047.16</v>
      </c>
      <c r="J34" s="140"/>
    </row>
    <row r="35" spans="1:11" x14ac:dyDescent="0.35">
      <c r="A35" s="59" t="s">
        <v>61</v>
      </c>
      <c r="B35" s="79"/>
      <c r="C35" s="126">
        <f>T7</f>
        <v>385000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-359952.84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2824183.42</v>
      </c>
      <c r="E38" s="67" t="s">
        <v>40</v>
      </c>
      <c r="F38" s="67"/>
      <c r="G38" s="67"/>
      <c r="H38" s="67"/>
      <c r="I38" s="67"/>
      <c r="J38" s="119">
        <v>634.19000000000005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2835000</v>
      </c>
      <c r="E39" s="67" t="s">
        <v>42</v>
      </c>
      <c r="F39" s="67"/>
      <c r="G39" s="67"/>
      <c r="H39" s="67"/>
      <c r="I39" s="67"/>
      <c r="J39" s="119">
        <v>5695.03</v>
      </c>
    </row>
    <row r="40" spans="1:11" ht="15" thickBot="1" x14ac:dyDescent="0.4">
      <c r="B40" s="76"/>
      <c r="C40" s="122">
        <f>SUM(C38-C39)</f>
        <v>-10816.580000000075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368.17</v>
      </c>
    </row>
    <row r="42" spans="1:11" x14ac:dyDescent="0.35">
      <c r="A42" s="6" t="s">
        <v>64</v>
      </c>
      <c r="B42" s="81"/>
      <c r="C42" s="70">
        <v>6454</v>
      </c>
      <c r="E42" s="13" t="s">
        <v>65</v>
      </c>
      <c r="F42" s="13"/>
      <c r="G42" s="13"/>
      <c r="H42" s="13"/>
      <c r="I42" s="13"/>
      <c r="J42" s="120">
        <v>3083.59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2649804.5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F64145-B037-47D1-A7A5-2C85E4F8869C}">
  <sheetPr codeName="Sheet28"/>
  <dimension ref="A1:T45"/>
  <sheetViews>
    <sheetView topLeftCell="A3" zoomScale="80" zoomScaleNormal="80" workbookViewId="0">
      <selection activeCell="B13" sqref="B13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45276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11</v>
      </c>
      <c r="T3" s="15">
        <f>S3*210000</f>
        <v>2310000</v>
      </c>
    </row>
    <row r="4" spans="1:20" x14ac:dyDescent="0.35">
      <c r="A4" s="39" t="s">
        <v>4</v>
      </c>
      <c r="B4" s="129">
        <v>16513.490000000002</v>
      </c>
      <c r="C4" s="41">
        <v>47</v>
      </c>
      <c r="J4" s="15"/>
      <c r="R4" t="s">
        <v>52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29">
        <v>10838.53</v>
      </c>
      <c r="C5" s="41">
        <v>31</v>
      </c>
      <c r="J5" s="15"/>
      <c r="S5" s="15"/>
      <c r="T5" s="42">
        <f>SUM(T3:T4)</f>
        <v>2520000</v>
      </c>
    </row>
    <row r="6" spans="1:20" x14ac:dyDescent="0.35">
      <c r="A6" s="39" t="s">
        <v>6</v>
      </c>
      <c r="B6" s="129">
        <v>3591.76</v>
      </c>
      <c r="C6" s="41">
        <v>24</v>
      </c>
      <c r="J6" s="15"/>
      <c r="S6" s="15"/>
      <c r="T6" s="42"/>
    </row>
    <row r="7" spans="1:20" x14ac:dyDescent="0.35">
      <c r="A7" s="39" t="s">
        <v>7</v>
      </c>
      <c r="B7" s="129">
        <v>4416.3900000000003</v>
      </c>
      <c r="C7" s="41">
        <v>22</v>
      </c>
      <c r="J7" s="15"/>
      <c r="R7" t="s">
        <v>53</v>
      </c>
      <c r="S7" s="15">
        <v>11</v>
      </c>
      <c r="T7" s="15">
        <f>S7*35000</f>
        <v>385000</v>
      </c>
    </row>
    <row r="8" spans="1:20" x14ac:dyDescent="0.35">
      <c r="A8" s="39" t="s">
        <v>8</v>
      </c>
      <c r="B8" s="129">
        <v>11473.18</v>
      </c>
      <c r="C8" s="41">
        <v>9</v>
      </c>
      <c r="J8" s="15"/>
      <c r="S8" s="15"/>
      <c r="T8" s="15"/>
    </row>
    <row r="9" spans="1:20" x14ac:dyDescent="0.35">
      <c r="A9" s="39" t="s">
        <v>9</v>
      </c>
      <c r="B9" s="129">
        <v>4852.96</v>
      </c>
      <c r="C9" s="41">
        <v>48</v>
      </c>
      <c r="J9" s="15"/>
      <c r="S9" s="15"/>
      <c r="T9" s="15"/>
    </row>
    <row r="10" spans="1:20" x14ac:dyDescent="0.35">
      <c r="A10" s="39" t="s">
        <v>10</v>
      </c>
      <c r="B10" s="129">
        <v>8817.7199999999993</v>
      </c>
      <c r="C10" s="41">
        <v>59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3641.31</v>
      </c>
      <c r="C11" s="41">
        <v>39</v>
      </c>
      <c r="J11" s="15"/>
    </row>
    <row r="12" spans="1:20" x14ac:dyDescent="0.35">
      <c r="A12" s="39" t="s">
        <v>12</v>
      </c>
      <c r="B12" s="129">
        <v>0</v>
      </c>
      <c r="C12" s="41">
        <v>0</v>
      </c>
      <c r="J12" s="15"/>
    </row>
    <row r="13" spans="1:20" x14ac:dyDescent="0.35">
      <c r="A13" s="39" t="s">
        <v>13</v>
      </c>
      <c r="B13" s="129">
        <v>1851.46</v>
      </c>
      <c r="C13" s="41">
        <v>20</v>
      </c>
      <c r="J13" s="15"/>
    </row>
    <row r="14" spans="1:20" x14ac:dyDescent="0.35">
      <c r="A14" s="39" t="s">
        <v>14</v>
      </c>
      <c r="B14" s="129">
        <v>1750.07</v>
      </c>
      <c r="C14" s="41">
        <v>23</v>
      </c>
      <c r="J14" s="15"/>
    </row>
    <row r="15" spans="1:20" x14ac:dyDescent="0.35">
      <c r="A15" s="39" t="s">
        <v>15</v>
      </c>
      <c r="B15" s="129">
        <v>2383.56</v>
      </c>
      <c r="C15" s="41">
        <v>14</v>
      </c>
      <c r="J15" s="15"/>
    </row>
    <row r="16" spans="1:20" x14ac:dyDescent="0.35">
      <c r="A16" s="39" t="s">
        <v>16</v>
      </c>
      <c r="B16" s="129">
        <v>3781.82</v>
      </c>
      <c r="C16" s="41">
        <v>34</v>
      </c>
      <c r="D16" s="43"/>
      <c r="J16" s="15"/>
    </row>
    <row r="17" spans="1:16" x14ac:dyDescent="0.35">
      <c r="A17" s="39" t="s">
        <v>17</v>
      </c>
      <c r="B17" s="129">
        <v>0</v>
      </c>
      <c r="C17" s="41">
        <v>0</v>
      </c>
      <c r="D17" s="43"/>
      <c r="J17" s="15"/>
    </row>
    <row r="18" spans="1:16" x14ac:dyDescent="0.35">
      <c r="A18" s="39" t="s">
        <v>18</v>
      </c>
      <c r="B18" s="129">
        <v>0</v>
      </c>
      <c r="C18" s="41">
        <v>0</v>
      </c>
      <c r="D18" s="43"/>
      <c r="J18" s="15"/>
    </row>
    <row r="19" spans="1:16" x14ac:dyDescent="0.35">
      <c r="A19" s="39" t="s">
        <v>19</v>
      </c>
      <c r="B19" s="129">
        <v>755.26</v>
      </c>
      <c r="C19" s="41">
        <v>16</v>
      </c>
      <c r="D19" s="44"/>
      <c r="J19" s="15"/>
    </row>
    <row r="20" spans="1:16" x14ac:dyDescent="0.35">
      <c r="A20" s="39" t="s">
        <v>20</v>
      </c>
      <c r="B20" s="129">
        <v>0</v>
      </c>
      <c r="C20" s="41">
        <v>0</v>
      </c>
      <c r="D20" s="44"/>
      <c r="J20" s="15"/>
    </row>
    <row r="21" spans="1:16" x14ac:dyDescent="0.35">
      <c r="A21" s="39" t="s">
        <v>21</v>
      </c>
      <c r="B21" s="129">
        <v>0</v>
      </c>
      <c r="C21" s="41">
        <v>0</v>
      </c>
      <c r="J21" s="15"/>
    </row>
    <row r="22" spans="1:16" x14ac:dyDescent="0.35">
      <c r="A22" s="39" t="s">
        <v>22</v>
      </c>
      <c r="B22" s="129">
        <v>0</v>
      </c>
      <c r="C22" s="41">
        <v>0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74667.510000000009</v>
      </c>
      <c r="C24" s="46">
        <f>SUM(C4:C23)</f>
        <v>386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74667.510000000009</v>
      </c>
      <c r="E26" s="49" t="s">
        <v>26</v>
      </c>
      <c r="F26" s="49"/>
      <c r="G26" s="49"/>
      <c r="H26" s="49"/>
      <c r="I26" s="49"/>
      <c r="J26" s="118">
        <v>342.83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70000</v>
      </c>
      <c r="E27" s="49" t="s">
        <v>28</v>
      </c>
      <c r="F27" s="49"/>
      <c r="G27" s="49"/>
      <c r="H27" s="49"/>
      <c r="I27" s="49"/>
      <c r="J27" s="118">
        <v>20899.63</v>
      </c>
    </row>
    <row r="28" spans="1:16" ht="15" thickBot="1" x14ac:dyDescent="0.4">
      <c r="B28" s="76"/>
      <c r="C28" s="122">
        <f>SUM(C26-C27)</f>
        <v>4667.5100000000093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2865009.62</v>
      </c>
      <c r="E30" s="9" t="s">
        <v>31</v>
      </c>
      <c r="F30" s="9"/>
      <c r="G30" s="9"/>
      <c r="H30" s="9"/>
      <c r="I30" s="9"/>
      <c r="J30" s="141">
        <v>6.96</v>
      </c>
    </row>
    <row r="31" spans="1:16" x14ac:dyDescent="0.35">
      <c r="A31" s="3" t="s">
        <v>58</v>
      </c>
      <c r="B31" s="78"/>
      <c r="C31" s="124">
        <f>T5</f>
        <v>2520000</v>
      </c>
      <c r="J31" s="140"/>
    </row>
    <row r="32" spans="1:16" ht="15" thickBot="1" x14ac:dyDescent="0.4">
      <c r="B32" s="76"/>
      <c r="C32" s="122">
        <f>SUM(C30-C31)</f>
        <v>345009.62000000011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25047.16</v>
      </c>
      <c r="J34" s="140"/>
    </row>
    <row r="35" spans="1:11" x14ac:dyDescent="0.35">
      <c r="A35" s="59" t="s">
        <v>61</v>
      </c>
      <c r="B35" s="79"/>
      <c r="C35" s="126">
        <f>T7</f>
        <v>385000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-359952.84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2890056.7800000003</v>
      </c>
      <c r="E38" s="67" t="s">
        <v>40</v>
      </c>
      <c r="F38" s="67"/>
      <c r="G38" s="67"/>
      <c r="H38" s="67"/>
      <c r="I38" s="67"/>
      <c r="J38" s="119">
        <v>392.42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2905000</v>
      </c>
      <c r="E39" s="67" t="s">
        <v>42</v>
      </c>
      <c r="F39" s="67"/>
      <c r="G39" s="67"/>
      <c r="H39" s="67"/>
      <c r="I39" s="67"/>
      <c r="J39" s="119">
        <v>6087.45</v>
      </c>
    </row>
    <row r="40" spans="1:11" ht="15" thickBot="1" x14ac:dyDescent="0.4">
      <c r="B40" s="76"/>
      <c r="C40" s="122">
        <f>SUM(C38-C39)</f>
        <v>-14943.219999999739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51.43</v>
      </c>
    </row>
    <row r="42" spans="1:11" x14ac:dyDescent="0.35">
      <c r="A42" s="6" t="s">
        <v>64</v>
      </c>
      <c r="B42" s="81"/>
      <c r="C42" s="70">
        <v>6840</v>
      </c>
      <c r="E42" s="13" t="s">
        <v>65</v>
      </c>
      <c r="F42" s="13"/>
      <c r="G42" s="13"/>
      <c r="H42" s="13"/>
      <c r="I42" s="13"/>
      <c r="J42" s="120">
        <v>3135.02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2650871.64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CA2D99-075D-4E77-BD30-15892E6C7585}">
  <sheetPr codeName="Sheet29"/>
  <dimension ref="A1:AH44"/>
  <sheetViews>
    <sheetView zoomScale="70" zoomScaleNormal="70" workbookViewId="0">
      <selection activeCell="B8" sqref="B8"/>
    </sheetView>
  </sheetViews>
  <sheetFormatPr defaultRowHeight="14.5" x14ac:dyDescent="0.35"/>
  <cols>
    <col min="1" max="1" width="42" customWidth="1"/>
    <col min="2" max="2" width="33.54296875" style="115" customWidth="1"/>
    <col min="3" max="3" width="22" style="115" customWidth="1"/>
    <col min="4" max="4" width="24.36328125" style="115" customWidth="1"/>
    <col min="5" max="5" width="18.6328125" customWidth="1"/>
    <col min="6" max="6" width="26.54296875" customWidth="1"/>
    <col min="7" max="7" width="25.90625" customWidth="1"/>
    <col min="8" max="8" width="26.36328125" style="140" customWidth="1"/>
    <col min="14" max="14" width="14.453125" customWidth="1"/>
    <col min="18" max="18" width="15" style="15" customWidth="1"/>
    <col min="28" max="28" width="20.36328125" customWidth="1"/>
    <col min="30" max="30" width="14.54296875" customWidth="1"/>
  </cols>
  <sheetData>
    <row r="1" spans="1:34" x14ac:dyDescent="0.35">
      <c r="A1" s="33" t="s">
        <v>47</v>
      </c>
      <c r="B1" s="116" t="s">
        <v>78</v>
      </c>
      <c r="C1" s="105"/>
      <c r="D1" s="105"/>
      <c r="E1" s="35"/>
      <c r="F1" s="35"/>
      <c r="G1" s="35"/>
      <c r="H1" s="123"/>
    </row>
    <row r="2" spans="1:34" x14ac:dyDescent="0.35">
      <c r="B2" s="105"/>
      <c r="C2" s="105"/>
      <c r="D2" s="105"/>
      <c r="E2" s="35"/>
      <c r="F2" s="35"/>
      <c r="G2" s="35"/>
      <c r="H2" s="123"/>
    </row>
    <row r="3" spans="1:34" x14ac:dyDescent="0.35">
      <c r="A3" s="36" t="s">
        <v>1</v>
      </c>
      <c r="B3" s="106" t="s">
        <v>69</v>
      </c>
      <c r="C3" s="106" t="s">
        <v>70</v>
      </c>
      <c r="D3" s="106" t="s">
        <v>71</v>
      </c>
      <c r="E3" s="37" t="s">
        <v>72</v>
      </c>
      <c r="F3" s="37" t="s">
        <v>73</v>
      </c>
      <c r="G3" s="37" t="s">
        <v>74</v>
      </c>
      <c r="H3" s="37" t="s">
        <v>75</v>
      </c>
      <c r="I3" s="38" t="s">
        <v>50</v>
      </c>
      <c r="Z3" t="s">
        <v>51</v>
      </c>
      <c r="AA3" s="15">
        <v>12</v>
      </c>
      <c r="AB3" s="15">
        <f>AA3*210000</f>
        <v>2520000</v>
      </c>
      <c r="AC3">
        <v>251</v>
      </c>
      <c r="AD3">
        <f>AC3*210000</f>
        <v>52710000</v>
      </c>
    </row>
    <row r="4" spans="1:34" x14ac:dyDescent="0.35">
      <c r="A4" s="39" t="s">
        <v>4</v>
      </c>
      <c r="B4" s="102">
        <v>64511.42</v>
      </c>
      <c r="C4" s="102">
        <v>1101616.31</v>
      </c>
      <c r="D4" s="102">
        <v>26068518.829999998</v>
      </c>
      <c r="E4" s="102">
        <v>1868433.76</v>
      </c>
      <c r="F4" s="41">
        <v>61</v>
      </c>
      <c r="G4" s="41">
        <v>775</v>
      </c>
      <c r="H4" s="191">
        <v>14821</v>
      </c>
      <c r="N4" s="189"/>
      <c r="Z4" t="s">
        <v>52</v>
      </c>
      <c r="AA4" s="15">
        <v>3</v>
      </c>
      <c r="AB4" s="15">
        <f>AA4*70000</f>
        <v>210000</v>
      </c>
      <c r="AC4">
        <v>50</v>
      </c>
      <c r="AD4">
        <f>AC4*70000</f>
        <v>3500000</v>
      </c>
    </row>
    <row r="5" spans="1:34" x14ac:dyDescent="0.35">
      <c r="A5" s="39" t="s">
        <v>5</v>
      </c>
      <c r="B5" s="102">
        <v>64619.6</v>
      </c>
      <c r="C5" s="102">
        <v>208653.91</v>
      </c>
      <c r="D5" s="102">
        <v>2610540.69</v>
      </c>
      <c r="E5" s="102">
        <v>73802.8</v>
      </c>
      <c r="F5" s="41">
        <v>72</v>
      </c>
      <c r="G5" s="41">
        <v>603</v>
      </c>
      <c r="H5" s="191">
        <v>10505</v>
      </c>
      <c r="N5" s="189"/>
      <c r="AA5" s="15"/>
      <c r="AB5" s="42">
        <f>SUM(AB3:AB4)</f>
        <v>2730000</v>
      </c>
      <c r="AD5">
        <f>AD4+AD3</f>
        <v>56210000</v>
      </c>
    </row>
    <row r="6" spans="1:34" x14ac:dyDescent="0.35">
      <c r="A6" s="39" t="s">
        <v>6</v>
      </c>
      <c r="B6" s="102">
        <v>10660.43</v>
      </c>
      <c r="C6" s="102">
        <v>111147.27</v>
      </c>
      <c r="D6" s="102">
        <v>1572710.42</v>
      </c>
      <c r="E6" s="102">
        <v>70938.25</v>
      </c>
      <c r="F6" s="41">
        <v>65</v>
      </c>
      <c r="G6" s="41">
        <v>600</v>
      </c>
      <c r="H6" s="191">
        <v>9876</v>
      </c>
      <c r="N6" s="189"/>
      <c r="AA6" s="15"/>
      <c r="AB6" s="42"/>
    </row>
    <row r="7" spans="1:34" x14ac:dyDescent="0.35">
      <c r="A7" s="39" t="s">
        <v>7</v>
      </c>
      <c r="B7" s="102">
        <v>10177.4</v>
      </c>
      <c r="C7" s="102">
        <v>106341.77</v>
      </c>
      <c r="D7" s="102">
        <v>1741370.46</v>
      </c>
      <c r="E7" s="102">
        <v>62721.86</v>
      </c>
      <c r="F7" s="41">
        <v>33</v>
      </c>
      <c r="G7" s="41">
        <v>438</v>
      </c>
      <c r="H7" s="191">
        <v>7268</v>
      </c>
      <c r="N7" s="189"/>
      <c r="Z7" t="s">
        <v>53</v>
      </c>
      <c r="AA7" s="15">
        <f>AA3</f>
        <v>12</v>
      </c>
      <c r="AB7" s="15">
        <f>AA7*35000</f>
        <v>420000</v>
      </c>
    </row>
    <row r="8" spans="1:34" x14ac:dyDescent="0.35">
      <c r="A8" s="39" t="s">
        <v>8</v>
      </c>
      <c r="B8" s="102">
        <v>8974.41</v>
      </c>
      <c r="C8" s="102">
        <v>289196.26</v>
      </c>
      <c r="D8" s="102">
        <v>4885676.7699999996</v>
      </c>
      <c r="E8" s="102">
        <v>107014.14</v>
      </c>
      <c r="F8" s="41">
        <v>27</v>
      </c>
      <c r="G8" s="41">
        <v>343</v>
      </c>
      <c r="H8" s="191">
        <v>4390</v>
      </c>
      <c r="N8" s="189"/>
      <c r="AA8" s="15"/>
      <c r="AB8" s="15"/>
    </row>
    <row r="9" spans="1:34" x14ac:dyDescent="0.35">
      <c r="A9" s="39" t="s">
        <v>9</v>
      </c>
      <c r="B9" s="102">
        <v>6690.72</v>
      </c>
      <c r="C9" s="102">
        <v>75170.66</v>
      </c>
      <c r="D9" s="102">
        <v>1086236.81</v>
      </c>
      <c r="E9" s="102">
        <v>22583.29</v>
      </c>
      <c r="F9" s="41">
        <v>63</v>
      </c>
      <c r="G9" s="41">
        <v>629</v>
      </c>
      <c r="H9" s="191">
        <v>11145</v>
      </c>
      <c r="N9" s="189"/>
      <c r="AA9" s="15"/>
      <c r="AB9" s="15"/>
    </row>
    <row r="10" spans="1:34" x14ac:dyDescent="0.35">
      <c r="A10" s="39" t="s">
        <v>10</v>
      </c>
      <c r="B10" s="102">
        <v>6768.29</v>
      </c>
      <c r="C10" s="102">
        <v>88649.96</v>
      </c>
      <c r="D10" s="102">
        <v>1349978.53</v>
      </c>
      <c r="E10" s="102">
        <v>65477.69</v>
      </c>
      <c r="F10" s="41">
        <v>35</v>
      </c>
      <c r="G10" s="41">
        <v>551</v>
      </c>
      <c r="H10" s="191">
        <v>9167</v>
      </c>
      <c r="N10" s="189"/>
      <c r="AA10" s="26" t="s">
        <v>54</v>
      </c>
      <c r="AB10" s="26"/>
      <c r="AC10" s="6"/>
      <c r="AD10" s="6"/>
      <c r="AE10" s="6"/>
      <c r="AF10" s="6"/>
      <c r="AG10" s="6"/>
      <c r="AH10" s="6"/>
    </row>
    <row r="11" spans="1:34" x14ac:dyDescent="0.35">
      <c r="A11" s="39" t="s">
        <v>11</v>
      </c>
      <c r="B11" s="102">
        <v>51092.25</v>
      </c>
      <c r="C11" s="102">
        <v>281356.55</v>
      </c>
      <c r="D11" s="102">
        <v>3531977.68</v>
      </c>
      <c r="E11" s="102">
        <v>51662.15</v>
      </c>
      <c r="F11" s="41">
        <v>34</v>
      </c>
      <c r="G11" s="41">
        <v>538</v>
      </c>
      <c r="H11" s="191">
        <v>9515</v>
      </c>
      <c r="N11" s="189"/>
    </row>
    <row r="12" spans="1:34" x14ac:dyDescent="0.35">
      <c r="A12" s="39" t="s">
        <v>12</v>
      </c>
      <c r="B12" s="102">
        <v>22438.69</v>
      </c>
      <c r="C12" s="102">
        <v>325241.18</v>
      </c>
      <c r="D12" s="102">
        <v>4693171.8899999997</v>
      </c>
      <c r="E12" s="102">
        <v>68910.990000000005</v>
      </c>
      <c r="F12" s="41">
        <v>10</v>
      </c>
      <c r="G12" s="41">
        <v>246</v>
      </c>
      <c r="H12" s="191">
        <v>4008</v>
      </c>
      <c r="N12" s="189"/>
    </row>
    <row r="13" spans="1:34" x14ac:dyDescent="0.35">
      <c r="A13" s="39" t="s">
        <v>13</v>
      </c>
      <c r="B13" s="102">
        <v>1740.28</v>
      </c>
      <c r="C13" s="102">
        <v>26479.3</v>
      </c>
      <c r="D13" s="102">
        <v>273568.09999999998</v>
      </c>
      <c r="E13" s="102">
        <v>13302.59</v>
      </c>
      <c r="F13" s="41">
        <v>18</v>
      </c>
      <c r="G13" s="41">
        <v>228</v>
      </c>
      <c r="H13" s="191">
        <v>3594</v>
      </c>
      <c r="N13" s="189"/>
    </row>
    <row r="14" spans="1:34" x14ac:dyDescent="0.35">
      <c r="A14" s="39" t="s">
        <v>14</v>
      </c>
      <c r="B14" s="102">
        <v>87196.65</v>
      </c>
      <c r="C14" s="102">
        <v>246811.83</v>
      </c>
      <c r="D14" s="102">
        <v>3051531.52</v>
      </c>
      <c r="E14" s="102">
        <v>111139.31</v>
      </c>
      <c r="F14" s="41">
        <v>35</v>
      </c>
      <c r="G14" s="41">
        <v>390</v>
      </c>
      <c r="H14" s="191">
        <v>6576</v>
      </c>
      <c r="N14" s="189"/>
    </row>
    <row r="15" spans="1:34" x14ac:dyDescent="0.35">
      <c r="A15" s="39" t="s">
        <v>15</v>
      </c>
      <c r="B15" s="102">
        <v>2245.62</v>
      </c>
      <c r="C15" s="102">
        <v>50851.7</v>
      </c>
      <c r="D15" s="102">
        <v>682927.93</v>
      </c>
      <c r="E15" s="102">
        <v>28661.51</v>
      </c>
      <c r="F15" s="41">
        <v>32</v>
      </c>
      <c r="G15" s="41">
        <v>347</v>
      </c>
      <c r="H15" s="191">
        <v>5278</v>
      </c>
      <c r="N15" s="189"/>
    </row>
    <row r="16" spans="1:34" x14ac:dyDescent="0.35">
      <c r="A16" s="39" t="s">
        <v>79</v>
      </c>
      <c r="B16" s="102">
        <v>25092.76</v>
      </c>
      <c r="C16" s="102">
        <v>191224.01</v>
      </c>
      <c r="D16" s="102">
        <v>2930392.05</v>
      </c>
      <c r="E16" s="102">
        <v>122666.81</v>
      </c>
      <c r="F16" s="41">
        <v>77</v>
      </c>
      <c r="G16" s="41">
        <v>833</v>
      </c>
      <c r="H16" s="191">
        <v>13726</v>
      </c>
      <c r="I16" s="43"/>
      <c r="N16" s="190"/>
    </row>
    <row r="17" spans="1:24" x14ac:dyDescent="0.35">
      <c r="A17" s="39" t="s">
        <v>17</v>
      </c>
      <c r="B17" s="102">
        <v>2220.96</v>
      </c>
      <c r="C17" s="102">
        <v>40638.51</v>
      </c>
      <c r="D17" s="102">
        <v>464082.55</v>
      </c>
      <c r="E17" s="102">
        <v>9855.4</v>
      </c>
      <c r="F17" s="41">
        <v>27</v>
      </c>
      <c r="G17" s="41">
        <v>216</v>
      </c>
      <c r="H17" s="191">
        <v>2969</v>
      </c>
      <c r="I17" s="43"/>
      <c r="N17" s="189"/>
    </row>
    <row r="18" spans="1:24" x14ac:dyDescent="0.35">
      <c r="A18" s="39" t="s">
        <v>18</v>
      </c>
      <c r="B18" s="102">
        <v>4081.72</v>
      </c>
      <c r="C18" s="102">
        <v>48745.68</v>
      </c>
      <c r="D18" s="102">
        <v>604732.43999999994</v>
      </c>
      <c r="E18" s="102">
        <v>15559.52</v>
      </c>
      <c r="F18" s="41">
        <v>16</v>
      </c>
      <c r="G18" s="41">
        <v>149</v>
      </c>
      <c r="H18" s="191">
        <v>2158</v>
      </c>
      <c r="I18" s="43"/>
      <c r="N18" s="189"/>
    </row>
    <row r="19" spans="1:24" x14ac:dyDescent="0.35">
      <c r="A19" s="39" t="s">
        <v>19</v>
      </c>
      <c r="B19" s="102">
        <v>4876.21</v>
      </c>
      <c r="C19" s="102">
        <v>53054.79</v>
      </c>
      <c r="D19" s="102">
        <v>851690.89</v>
      </c>
      <c r="E19" s="102">
        <v>44445.91</v>
      </c>
      <c r="F19" s="41">
        <v>14</v>
      </c>
      <c r="G19" s="41">
        <v>209</v>
      </c>
      <c r="H19" s="191">
        <v>3212</v>
      </c>
      <c r="I19" s="44"/>
      <c r="N19" s="189"/>
    </row>
    <row r="20" spans="1:24" x14ac:dyDescent="0.35">
      <c r="A20" s="39" t="s">
        <v>20</v>
      </c>
      <c r="B20" s="102">
        <v>3754.1</v>
      </c>
      <c r="C20" s="102">
        <v>117784.21</v>
      </c>
      <c r="D20" s="102">
        <v>1640476.29</v>
      </c>
      <c r="E20" s="102">
        <v>38090.01</v>
      </c>
      <c r="F20" s="41">
        <v>17</v>
      </c>
      <c r="G20" s="41">
        <v>179</v>
      </c>
      <c r="H20" s="191">
        <v>3456</v>
      </c>
      <c r="I20" s="44"/>
      <c r="N20" s="189"/>
    </row>
    <row r="21" spans="1:24" x14ac:dyDescent="0.35">
      <c r="A21" s="39" t="s">
        <v>21</v>
      </c>
      <c r="B21" s="102">
        <v>2539.77</v>
      </c>
      <c r="C21" s="102">
        <v>44935.14</v>
      </c>
      <c r="D21" s="102">
        <v>802069.25</v>
      </c>
      <c r="E21" s="102">
        <v>150949.26999999999</v>
      </c>
      <c r="F21" s="41">
        <v>16</v>
      </c>
      <c r="G21" s="41">
        <v>170</v>
      </c>
      <c r="H21" s="191">
        <v>2936</v>
      </c>
      <c r="N21" s="189"/>
    </row>
    <row r="22" spans="1:24" x14ac:dyDescent="0.35">
      <c r="A22" s="39" t="s">
        <v>22</v>
      </c>
      <c r="B22" s="102">
        <v>6554.88</v>
      </c>
      <c r="C22" s="102">
        <v>16314.28</v>
      </c>
      <c r="D22" s="102">
        <v>159617.01999999999</v>
      </c>
      <c r="E22" s="102">
        <v>0</v>
      </c>
      <c r="F22" s="41">
        <v>10</v>
      </c>
      <c r="G22" s="41">
        <v>58</v>
      </c>
      <c r="H22" s="191">
        <v>587</v>
      </c>
      <c r="I22" s="44"/>
      <c r="N22" s="189"/>
    </row>
    <row r="23" spans="1:24" x14ac:dyDescent="0.35">
      <c r="A23" s="39" t="s">
        <v>23</v>
      </c>
      <c r="B23" s="102">
        <v>0</v>
      </c>
      <c r="C23" s="102">
        <v>0</v>
      </c>
      <c r="D23" s="102">
        <v>234778.67</v>
      </c>
      <c r="E23" s="102">
        <v>0</v>
      </c>
      <c r="F23" s="41">
        <v>0</v>
      </c>
      <c r="G23" s="41">
        <v>0</v>
      </c>
      <c r="H23" s="191">
        <v>248</v>
      </c>
      <c r="N23" s="189"/>
      <c r="X23" s="74"/>
    </row>
    <row r="24" spans="1:24" ht="15" thickBot="1" x14ac:dyDescent="0.4">
      <c r="A24" s="36" t="s">
        <v>55</v>
      </c>
      <c r="B24" s="103">
        <f>SUM(B4:B23)</f>
        <v>386236.16000000003</v>
      </c>
      <c r="C24" s="103">
        <f>SUM(C4:C23)</f>
        <v>3424213.32</v>
      </c>
      <c r="D24" s="103">
        <f>SUM(D4:D23)</f>
        <v>59236048.790000007</v>
      </c>
      <c r="E24" s="103">
        <f>SUM(E4:E23)</f>
        <v>2926215.26</v>
      </c>
      <c r="F24" s="46">
        <f>SUM(F4:F23)</f>
        <v>662</v>
      </c>
      <c r="G24" s="46">
        <f t="shared" ref="G24:H24" si="0">SUM(G4:G23)</f>
        <v>7502</v>
      </c>
      <c r="H24" s="192">
        <f t="shared" si="0"/>
        <v>125435</v>
      </c>
    </row>
    <row r="25" spans="1:24" x14ac:dyDescent="0.35">
      <c r="B25" s="105"/>
      <c r="C25" s="105"/>
      <c r="D25" s="105"/>
      <c r="E25" s="35"/>
      <c r="F25" s="35"/>
      <c r="G25" s="35"/>
      <c r="H25" s="123"/>
    </row>
    <row r="26" spans="1:24" x14ac:dyDescent="0.35">
      <c r="A26" s="2" t="s">
        <v>76</v>
      </c>
      <c r="B26" s="107">
        <f>IF(AND(WEEKDAY(B1, 2)&lt;6, WEEKDAY(B1, 2)&lt;&gt;7), 210000, 70000)</f>
        <v>210000</v>
      </c>
      <c r="C26" s="107">
        <f>B30</f>
        <v>2730000</v>
      </c>
      <c r="D26" s="107">
        <f>AD5</f>
        <v>56210000</v>
      </c>
      <c r="I26" s="49" t="s">
        <v>26</v>
      </c>
      <c r="J26" s="49"/>
      <c r="K26" s="49"/>
      <c r="L26" s="49"/>
      <c r="M26" s="49"/>
      <c r="N26" s="118">
        <v>1841.3</v>
      </c>
      <c r="R26"/>
    </row>
    <row r="27" spans="1:24" ht="15" thickBot="1" x14ac:dyDescent="0.4">
      <c r="B27" s="108">
        <f>SUM(B24-B26)</f>
        <v>176236.16000000003</v>
      </c>
      <c r="C27" s="108">
        <f t="shared" ref="C27:D27" si="1">SUM(C24-C26)</f>
        <v>694213.31999999983</v>
      </c>
      <c r="D27" s="108">
        <f t="shared" si="1"/>
        <v>3026048.7900000066</v>
      </c>
      <c r="I27" s="49" t="s">
        <v>28</v>
      </c>
      <c r="J27" s="49"/>
      <c r="K27" s="49"/>
      <c r="L27" s="49"/>
      <c r="M27" s="49"/>
      <c r="N27" s="118">
        <v>22740.93</v>
      </c>
      <c r="R27"/>
    </row>
    <row r="28" spans="1:24" ht="15" thickTop="1" x14ac:dyDescent="0.35">
      <c r="B28" s="105"/>
      <c r="C28" s="105"/>
      <c r="D28" s="105"/>
      <c r="E28" s="51"/>
      <c r="O28" s="15"/>
      <c r="R28"/>
    </row>
    <row r="29" spans="1:24" x14ac:dyDescent="0.35">
      <c r="A29" s="3" t="s">
        <v>57</v>
      </c>
      <c r="B29" s="109">
        <v>3334034.21</v>
      </c>
      <c r="C29"/>
      <c r="D29"/>
      <c r="I29" s="9" t="s">
        <v>29</v>
      </c>
      <c r="J29" s="9"/>
      <c r="K29" s="9"/>
      <c r="L29" s="9"/>
      <c r="M29" s="9"/>
      <c r="N29" s="16"/>
      <c r="R29"/>
    </row>
    <row r="30" spans="1:24" x14ac:dyDescent="0.35">
      <c r="A30" s="3" t="s">
        <v>58</v>
      </c>
      <c r="B30" s="109">
        <f>AB5</f>
        <v>2730000</v>
      </c>
      <c r="C30"/>
      <c r="D30"/>
      <c r="I30" s="9" t="s">
        <v>31</v>
      </c>
      <c r="J30" s="9"/>
      <c r="K30" s="9"/>
      <c r="L30" s="9"/>
      <c r="M30" s="9"/>
      <c r="N30" s="141">
        <v>6.96</v>
      </c>
      <c r="R30"/>
    </row>
    <row r="31" spans="1:24" ht="15" thickBot="1" x14ac:dyDescent="0.4">
      <c r="B31" s="108">
        <f>SUM(B29-B30)</f>
        <v>604034.21</v>
      </c>
      <c r="C31"/>
      <c r="D31"/>
      <c r="N31" s="15"/>
      <c r="R31"/>
    </row>
    <row r="32" spans="1:24" ht="15" thickTop="1" x14ac:dyDescent="0.35">
      <c r="B32" s="110"/>
      <c r="C32"/>
      <c r="D32"/>
      <c r="I32" s="56" t="s">
        <v>33</v>
      </c>
      <c r="J32" s="56"/>
      <c r="K32" s="56"/>
      <c r="L32" s="56"/>
      <c r="M32" s="56"/>
      <c r="N32" s="57" t="s">
        <v>59</v>
      </c>
      <c r="R32"/>
    </row>
    <row r="33" spans="1:18" x14ac:dyDescent="0.35">
      <c r="A33" s="59" t="s">
        <v>60</v>
      </c>
      <c r="B33" s="111">
        <v>25047.16</v>
      </c>
      <c r="C33"/>
      <c r="D33"/>
      <c r="I33" s="56" t="s">
        <v>34</v>
      </c>
      <c r="J33" s="56"/>
      <c r="K33" s="56"/>
      <c r="L33" s="56"/>
      <c r="M33" s="56"/>
      <c r="N33" s="57" t="s">
        <v>59</v>
      </c>
      <c r="R33"/>
    </row>
    <row r="34" spans="1:18" x14ac:dyDescent="0.35">
      <c r="A34" s="59" t="s">
        <v>61</v>
      </c>
      <c r="B34" s="111">
        <f>AB7</f>
        <v>420000</v>
      </c>
      <c r="C34"/>
      <c r="D34"/>
      <c r="N34" s="15"/>
      <c r="R34"/>
    </row>
    <row r="35" spans="1:18" ht="15" thickBot="1" x14ac:dyDescent="0.4">
      <c r="B35" s="108">
        <f>SUM(B33-B34)</f>
        <v>-394952.84</v>
      </c>
      <c r="C35"/>
      <c r="D35"/>
      <c r="I35" s="62" t="s">
        <v>37</v>
      </c>
      <c r="J35" s="62"/>
      <c r="K35" s="62"/>
      <c r="L35" s="62"/>
      <c r="M35" s="62"/>
      <c r="N35" s="63"/>
      <c r="R35"/>
    </row>
    <row r="36" spans="1:18" ht="15" thickTop="1" x14ac:dyDescent="0.35">
      <c r="B36" s="110"/>
      <c r="C36"/>
      <c r="D36"/>
      <c r="I36" s="62" t="s">
        <v>38</v>
      </c>
      <c r="J36" s="62"/>
      <c r="K36" s="62"/>
      <c r="L36" s="62"/>
      <c r="M36" s="62"/>
      <c r="N36" s="63"/>
      <c r="R36"/>
    </row>
    <row r="37" spans="1:18" x14ac:dyDescent="0.35">
      <c r="A37" s="64" t="s">
        <v>62</v>
      </c>
      <c r="B37" s="112">
        <f>SUM(B29,B33)</f>
        <v>3359081.37</v>
      </c>
      <c r="C37"/>
      <c r="D37"/>
      <c r="N37" s="15"/>
      <c r="O37" t="s">
        <v>50</v>
      </c>
      <c r="R37"/>
    </row>
    <row r="38" spans="1:18" x14ac:dyDescent="0.35">
      <c r="A38" s="64" t="s">
        <v>63</v>
      </c>
      <c r="B38" s="112">
        <f>SUM(B30,B34)</f>
        <v>3150000</v>
      </c>
      <c r="C38"/>
      <c r="D38"/>
      <c r="I38" s="67" t="s">
        <v>40</v>
      </c>
      <c r="J38" s="67"/>
      <c r="K38" s="67"/>
      <c r="L38" s="67"/>
      <c r="M38" s="67"/>
      <c r="N38" s="119">
        <v>468.95</v>
      </c>
      <c r="R38"/>
    </row>
    <row r="39" spans="1:18" ht="15" thickBot="1" x14ac:dyDescent="0.4">
      <c r="B39" s="104">
        <f>B37-B38</f>
        <v>209081.37000000011</v>
      </c>
      <c r="C39"/>
      <c r="D39"/>
      <c r="I39" s="67" t="s">
        <v>42</v>
      </c>
      <c r="J39" s="67"/>
      <c r="K39" s="67"/>
      <c r="L39" s="67"/>
      <c r="M39" s="67"/>
      <c r="N39" s="119">
        <v>6556.4</v>
      </c>
      <c r="R39"/>
    </row>
    <row r="40" spans="1:18" ht="15" thickTop="1" x14ac:dyDescent="0.35">
      <c r="B40" s="105"/>
      <c r="C40"/>
      <c r="D40"/>
      <c r="N40" s="140"/>
      <c r="R40"/>
    </row>
    <row r="41" spans="1:18" x14ac:dyDescent="0.35">
      <c r="A41" s="6" t="s">
        <v>64</v>
      </c>
      <c r="B41" s="117">
        <v>7502</v>
      </c>
      <c r="C41"/>
      <c r="D41"/>
      <c r="I41" s="13" t="s">
        <v>43</v>
      </c>
      <c r="J41" s="13"/>
      <c r="K41" s="13"/>
      <c r="L41" s="13"/>
      <c r="M41" s="13"/>
      <c r="N41" s="120">
        <v>276.22000000000003</v>
      </c>
      <c r="R41"/>
    </row>
    <row r="42" spans="1:18" x14ac:dyDescent="0.35">
      <c r="B42" s="105"/>
      <c r="C42"/>
      <c r="D42"/>
      <c r="I42" s="13" t="s">
        <v>65</v>
      </c>
      <c r="J42" s="13"/>
      <c r="K42" s="13"/>
      <c r="L42" s="13"/>
      <c r="M42" s="13"/>
      <c r="N42" s="120">
        <v>3411.24</v>
      </c>
      <c r="R42"/>
    </row>
    <row r="43" spans="1:18" x14ac:dyDescent="0.35">
      <c r="A43" s="7" t="s">
        <v>66</v>
      </c>
      <c r="B43" s="114">
        <v>2926215.26</v>
      </c>
      <c r="C43"/>
      <c r="D43"/>
      <c r="Q43" s="15"/>
      <c r="R43"/>
    </row>
    <row r="44" spans="1:18" x14ac:dyDescent="0.35">
      <c r="B44" s="105"/>
      <c r="C44" s="105"/>
      <c r="D44"/>
      <c r="E44" s="35"/>
      <c r="G44" s="35"/>
      <c r="H44" s="12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178C2B-6A8C-4DB1-B600-B38B697D076B}">
  <sheetPr codeName="Sheet3"/>
  <dimension ref="A1:Z50"/>
  <sheetViews>
    <sheetView topLeftCell="A21" zoomScale="78" zoomScaleNormal="78" workbookViewId="0">
      <selection activeCell="C39" sqref="C39"/>
    </sheetView>
  </sheetViews>
  <sheetFormatPr defaultRowHeight="14.5" x14ac:dyDescent="0.35"/>
  <cols>
    <col min="1" max="1" width="27.453125" customWidth="1"/>
    <col min="2" max="2" width="30.08984375" customWidth="1"/>
    <col min="3" max="3" width="17.453125" customWidth="1"/>
    <col min="10" max="10" width="12.6328125" customWidth="1"/>
    <col min="18" max="18" width="21.453125" customWidth="1"/>
    <col min="20" max="20" width="17.08984375" customWidth="1"/>
  </cols>
  <sheetData>
    <row r="1" spans="1:26" x14ac:dyDescent="0.35">
      <c r="A1" s="33" t="s">
        <v>47</v>
      </c>
      <c r="B1" s="34">
        <v>45254</v>
      </c>
      <c r="C1" s="35"/>
      <c r="O1" s="15"/>
      <c r="P1" s="15"/>
      <c r="Q1" s="15"/>
      <c r="S1" s="15"/>
      <c r="T1" s="15"/>
    </row>
    <row r="2" spans="1:26" x14ac:dyDescent="0.35">
      <c r="B2" s="35"/>
      <c r="C2" s="35"/>
      <c r="O2" s="15"/>
      <c r="P2" s="15"/>
      <c r="Q2" s="15"/>
      <c r="S2" s="15"/>
      <c r="T2" s="1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O3" s="15"/>
      <c r="P3" s="15"/>
      <c r="Q3" s="15"/>
      <c r="R3" t="s">
        <v>51</v>
      </c>
      <c r="S3" s="15">
        <v>18</v>
      </c>
      <c r="T3" s="15">
        <f>S3*210000</f>
        <v>3780000</v>
      </c>
    </row>
    <row r="4" spans="1:26" x14ac:dyDescent="0.35">
      <c r="A4" s="39" t="s">
        <v>4</v>
      </c>
      <c r="B4" s="40">
        <v>79120.61</v>
      </c>
      <c r="C4" s="41">
        <v>64</v>
      </c>
      <c r="O4" s="15"/>
      <c r="P4" s="15"/>
      <c r="Q4" s="15"/>
      <c r="R4" t="s">
        <v>52</v>
      </c>
      <c r="S4" s="15">
        <v>3</v>
      </c>
      <c r="T4" s="15">
        <f>S4*70000</f>
        <v>210000</v>
      </c>
    </row>
    <row r="5" spans="1:26" x14ac:dyDescent="0.35">
      <c r="A5" s="39" t="s">
        <v>5</v>
      </c>
      <c r="B5" s="40">
        <v>3742.01</v>
      </c>
      <c r="C5" s="41">
        <v>33</v>
      </c>
      <c r="O5" s="15"/>
      <c r="P5" s="15"/>
      <c r="Q5" s="15"/>
      <c r="S5" s="15"/>
      <c r="T5" s="42">
        <f>SUM(T3:T4)</f>
        <v>3990000</v>
      </c>
    </row>
    <row r="6" spans="1:26" x14ac:dyDescent="0.35">
      <c r="A6" s="39" t="s">
        <v>6</v>
      </c>
      <c r="B6" s="40">
        <v>9250.69</v>
      </c>
      <c r="C6" s="41">
        <v>56</v>
      </c>
      <c r="O6" s="15"/>
      <c r="P6" s="15"/>
      <c r="Q6" s="15"/>
      <c r="S6" s="15"/>
      <c r="T6" s="42"/>
    </row>
    <row r="7" spans="1:26" x14ac:dyDescent="0.35">
      <c r="A7" s="39" t="s">
        <v>7</v>
      </c>
      <c r="B7" s="40">
        <v>4886.2</v>
      </c>
      <c r="C7" s="41">
        <v>36</v>
      </c>
      <c r="O7" s="15"/>
      <c r="P7" s="15"/>
      <c r="Q7" s="15"/>
      <c r="R7" t="s">
        <v>53</v>
      </c>
      <c r="S7" s="15">
        <v>18</v>
      </c>
      <c r="T7" s="15">
        <f>S7*35000</f>
        <v>630000</v>
      </c>
    </row>
    <row r="8" spans="1:26" x14ac:dyDescent="0.35">
      <c r="A8" s="39" t="s">
        <v>8</v>
      </c>
      <c r="B8" s="40">
        <v>6069.1</v>
      </c>
      <c r="C8" s="41">
        <v>25</v>
      </c>
      <c r="O8" s="15"/>
      <c r="P8" s="15"/>
      <c r="Q8" s="15"/>
      <c r="S8" s="15"/>
      <c r="T8" s="15"/>
    </row>
    <row r="9" spans="1:26" x14ac:dyDescent="0.35">
      <c r="A9" s="39" t="s">
        <v>9</v>
      </c>
      <c r="B9" s="40">
        <v>4118.3999999999996</v>
      </c>
      <c r="C9" s="41">
        <v>34</v>
      </c>
      <c r="O9" s="15"/>
      <c r="P9" s="15"/>
      <c r="Q9" s="15"/>
      <c r="S9" s="15"/>
      <c r="T9" s="15"/>
    </row>
    <row r="10" spans="1:26" x14ac:dyDescent="0.35">
      <c r="A10" s="39" t="s">
        <v>10</v>
      </c>
      <c r="B10" s="40">
        <v>5053.87</v>
      </c>
      <c r="C10" s="41">
        <v>37</v>
      </c>
      <c r="O10" s="15"/>
      <c r="P10" s="15"/>
      <c r="Q10" s="15"/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40">
        <v>10851.53</v>
      </c>
      <c r="C11" s="41">
        <v>29</v>
      </c>
      <c r="O11" s="15"/>
      <c r="P11" s="15"/>
      <c r="Q11" s="15"/>
      <c r="S11" s="15"/>
      <c r="T11" s="15"/>
    </row>
    <row r="12" spans="1:26" x14ac:dyDescent="0.35">
      <c r="A12" s="39" t="s">
        <v>12</v>
      </c>
      <c r="B12" s="40">
        <v>16967.87</v>
      </c>
      <c r="C12" s="41">
        <v>24</v>
      </c>
      <c r="O12" s="15"/>
      <c r="P12" s="15"/>
      <c r="Q12" s="15"/>
      <c r="S12" s="15"/>
      <c r="T12" s="15"/>
    </row>
    <row r="13" spans="1:26" x14ac:dyDescent="0.35">
      <c r="A13" s="39" t="s">
        <v>13</v>
      </c>
      <c r="B13" s="40">
        <v>2640</v>
      </c>
      <c r="C13" s="41">
        <v>16</v>
      </c>
      <c r="O13" s="15"/>
      <c r="P13" s="15"/>
      <c r="Q13" s="15"/>
      <c r="S13" s="15"/>
      <c r="T13" s="15"/>
    </row>
    <row r="14" spans="1:26" x14ac:dyDescent="0.35">
      <c r="A14" s="39" t="s">
        <v>14</v>
      </c>
      <c r="B14" s="40">
        <v>5260.43</v>
      </c>
      <c r="C14" s="41">
        <v>26</v>
      </c>
      <c r="O14" s="15"/>
      <c r="P14" s="15"/>
      <c r="Q14" s="15"/>
      <c r="S14" s="15"/>
      <c r="T14" s="15"/>
    </row>
    <row r="15" spans="1:26" x14ac:dyDescent="0.35">
      <c r="A15" s="39" t="s">
        <v>15</v>
      </c>
      <c r="B15" s="40">
        <v>3182.85</v>
      </c>
      <c r="C15" s="41">
        <v>17</v>
      </c>
      <c r="O15" s="15"/>
      <c r="P15" s="15"/>
      <c r="Q15" s="15"/>
      <c r="S15" s="15"/>
      <c r="T15" s="15"/>
    </row>
    <row r="16" spans="1:26" x14ac:dyDescent="0.35">
      <c r="A16" s="39" t="s">
        <v>16</v>
      </c>
      <c r="B16" s="40">
        <v>9401.34</v>
      </c>
      <c r="C16" s="41">
        <v>60</v>
      </c>
      <c r="D16" s="43"/>
      <c r="O16" s="15"/>
      <c r="P16" s="15"/>
      <c r="Q16" s="15"/>
      <c r="S16" s="15"/>
      <c r="T16" s="15"/>
    </row>
    <row r="17" spans="1:20" x14ac:dyDescent="0.35">
      <c r="A17" s="39" t="s">
        <v>17</v>
      </c>
      <c r="B17" s="40">
        <v>481.99</v>
      </c>
      <c r="C17" s="41">
        <v>16</v>
      </c>
      <c r="D17" s="43"/>
      <c r="O17" s="15"/>
      <c r="P17" s="15"/>
      <c r="Q17" s="15"/>
      <c r="S17" s="15"/>
      <c r="T17" s="15"/>
    </row>
    <row r="18" spans="1:20" x14ac:dyDescent="0.35">
      <c r="A18" s="39" t="s">
        <v>18</v>
      </c>
      <c r="B18" s="40">
        <v>6230.26</v>
      </c>
      <c r="C18" s="41">
        <v>19</v>
      </c>
      <c r="D18" s="43"/>
      <c r="O18" s="15"/>
      <c r="P18" s="15"/>
      <c r="Q18" s="15"/>
      <c r="S18" s="15"/>
      <c r="T18" s="15"/>
    </row>
    <row r="19" spans="1:20" x14ac:dyDescent="0.35">
      <c r="A19" s="39" t="s">
        <v>19</v>
      </c>
      <c r="B19" s="40">
        <v>4565.26</v>
      </c>
      <c r="C19" s="41">
        <v>10</v>
      </c>
      <c r="D19" s="44"/>
      <c r="O19" s="15"/>
      <c r="P19" s="15"/>
      <c r="Q19" s="15"/>
      <c r="S19" s="15"/>
      <c r="T19" s="15"/>
    </row>
    <row r="20" spans="1:20" x14ac:dyDescent="0.35">
      <c r="A20" s="39" t="s">
        <v>20</v>
      </c>
      <c r="B20" s="40">
        <v>12973.87</v>
      </c>
      <c r="C20" s="41">
        <v>18</v>
      </c>
      <c r="D20" s="44"/>
      <c r="O20" s="15"/>
      <c r="P20" s="15"/>
      <c r="Q20" s="15"/>
      <c r="S20" s="15"/>
      <c r="T20" s="15"/>
    </row>
    <row r="21" spans="1:20" x14ac:dyDescent="0.35">
      <c r="A21" s="39" t="s">
        <v>21</v>
      </c>
      <c r="B21" s="40">
        <v>3194.82</v>
      </c>
      <c r="C21" s="41">
        <v>20</v>
      </c>
      <c r="O21" s="15"/>
      <c r="P21" s="15"/>
      <c r="Q21" s="15"/>
      <c r="S21" s="15"/>
      <c r="T21" s="15"/>
    </row>
    <row r="22" spans="1:20" x14ac:dyDescent="0.35">
      <c r="A22" s="39" t="s">
        <v>22</v>
      </c>
      <c r="B22" s="40">
        <v>0</v>
      </c>
      <c r="C22" s="41">
        <v>0</v>
      </c>
      <c r="D22" s="44"/>
      <c r="O22" s="15"/>
      <c r="P22" s="15"/>
      <c r="Q22" s="15"/>
      <c r="S22" s="15"/>
      <c r="T22" s="15"/>
    </row>
    <row r="23" spans="1:20" x14ac:dyDescent="0.35">
      <c r="A23" s="39" t="s">
        <v>23</v>
      </c>
      <c r="B23" s="40">
        <v>0</v>
      </c>
      <c r="C23" s="41">
        <v>0</v>
      </c>
      <c r="O23" s="15"/>
      <c r="P23" s="15"/>
      <c r="Q23" s="15"/>
      <c r="S23" s="15"/>
      <c r="T23" s="15"/>
    </row>
    <row r="24" spans="1:20" ht="15" thickBot="1" x14ac:dyDescent="0.4">
      <c r="A24" s="36" t="s">
        <v>55</v>
      </c>
      <c r="B24" s="45">
        <f>SUM(B4:B23)</f>
        <v>187991.1</v>
      </c>
      <c r="C24" s="46">
        <f>SUM(C4:C23)</f>
        <v>540</v>
      </c>
      <c r="O24" s="15"/>
      <c r="P24" s="15"/>
      <c r="Q24" s="15"/>
      <c r="S24" s="15"/>
      <c r="T24" s="15"/>
    </row>
    <row r="25" spans="1:20" x14ac:dyDescent="0.35">
      <c r="B25" s="35"/>
      <c r="C25" s="35"/>
      <c r="O25" s="15"/>
      <c r="P25" s="15"/>
      <c r="Q25" s="15"/>
      <c r="S25" s="15"/>
      <c r="T25" s="15"/>
    </row>
    <row r="26" spans="1:20" x14ac:dyDescent="0.35">
      <c r="A26" s="2" t="s">
        <v>25</v>
      </c>
      <c r="B26" s="47"/>
      <c r="C26" s="48">
        <f>B24</f>
        <v>187991.1</v>
      </c>
      <c r="E26" s="49" t="s">
        <v>26</v>
      </c>
      <c r="F26" s="49"/>
      <c r="G26" s="49"/>
      <c r="H26" s="49"/>
      <c r="I26" s="49"/>
      <c r="J26" s="50">
        <v>1795.92</v>
      </c>
      <c r="O26" s="15"/>
      <c r="P26" s="15"/>
      <c r="Q26" s="15"/>
      <c r="S26" s="15"/>
      <c r="T26" s="15"/>
    </row>
    <row r="27" spans="1:20" x14ac:dyDescent="0.35">
      <c r="A27" s="2" t="s">
        <v>56</v>
      </c>
      <c r="B27" s="47"/>
      <c r="C27" s="48">
        <v>210000</v>
      </c>
      <c r="E27" s="49" t="s">
        <v>28</v>
      </c>
      <c r="F27" s="49"/>
      <c r="G27" s="49"/>
      <c r="H27" s="49"/>
      <c r="I27" s="49"/>
      <c r="J27" s="50">
        <v>37797.129999999997</v>
      </c>
      <c r="O27" s="15"/>
      <c r="P27" s="15"/>
      <c r="Q27" s="15"/>
      <c r="S27" s="15"/>
      <c r="T27" s="15"/>
    </row>
    <row r="28" spans="1:20" ht="15" thickBot="1" x14ac:dyDescent="0.4">
      <c r="B28" s="35"/>
      <c r="C28" s="55">
        <f>SUM(C26-C27)</f>
        <v>-22008.899999999994</v>
      </c>
      <c r="J28" s="15"/>
      <c r="M28" s="15"/>
      <c r="O28" s="15"/>
      <c r="P28" s="15"/>
      <c r="Q28" s="15"/>
      <c r="S28" s="15"/>
      <c r="T28" s="15"/>
    </row>
    <row r="29" spans="1:20" ht="15" thickTop="1" x14ac:dyDescent="0.35">
      <c r="B29" s="35"/>
      <c r="C29" s="51"/>
      <c r="E29" s="9" t="s">
        <v>29</v>
      </c>
      <c r="F29" s="9"/>
      <c r="G29" s="9"/>
      <c r="H29" s="9"/>
      <c r="I29" s="9"/>
      <c r="J29" s="16"/>
      <c r="O29" s="15"/>
      <c r="P29" s="15"/>
      <c r="Q29" s="15"/>
      <c r="S29" s="15"/>
      <c r="T29" s="15"/>
    </row>
    <row r="30" spans="1:20" x14ac:dyDescent="0.35">
      <c r="A30" s="3" t="s">
        <v>57</v>
      </c>
      <c r="B30" s="52"/>
      <c r="C30" s="53">
        <v>4150360.03</v>
      </c>
      <c r="E30" s="9" t="s">
        <v>31</v>
      </c>
      <c r="F30" s="9"/>
      <c r="G30" s="9"/>
      <c r="H30" s="9"/>
      <c r="I30" s="9"/>
      <c r="J30" s="16">
        <v>6.58</v>
      </c>
      <c r="M30" s="54"/>
      <c r="O30" s="15"/>
      <c r="P30" s="15"/>
      <c r="Q30" s="15"/>
      <c r="S30" s="15"/>
      <c r="T30" s="15"/>
    </row>
    <row r="31" spans="1:20" x14ac:dyDescent="0.35">
      <c r="A31" s="3" t="s">
        <v>58</v>
      </c>
      <c r="B31" s="52"/>
      <c r="C31" s="53">
        <f>210000+210000+210000+70000+210000+210000+210000+210000+210000+70000+210000+210000+210000+210000+210000+70000+210000+210000+210000+210000+210000</f>
        <v>3990000</v>
      </c>
      <c r="J31" s="15"/>
      <c r="O31" s="15"/>
      <c r="P31" s="15"/>
      <c r="Q31" s="15"/>
      <c r="S31" s="15"/>
      <c r="T31" s="15"/>
    </row>
    <row r="32" spans="1:20" ht="15" thickBot="1" x14ac:dyDescent="0.4">
      <c r="B32" s="35"/>
      <c r="C32" s="55">
        <f>SUM(C30-C31)</f>
        <v>160360.0299999998</v>
      </c>
      <c r="E32" s="56" t="s">
        <v>33</v>
      </c>
      <c r="F32" s="56"/>
      <c r="G32" s="56"/>
      <c r="H32" s="56"/>
      <c r="I32" s="56"/>
      <c r="J32" s="57" t="s">
        <v>59</v>
      </c>
      <c r="O32" s="15"/>
      <c r="P32" s="15"/>
      <c r="Q32" s="15"/>
      <c r="S32" s="15"/>
      <c r="T32" s="15"/>
    </row>
    <row r="33" spans="1:20" ht="15" thickTop="1" x14ac:dyDescent="0.35">
      <c r="B33" s="35"/>
      <c r="C33" s="58"/>
      <c r="E33" s="56" t="s">
        <v>34</v>
      </c>
      <c r="F33" s="56"/>
      <c r="G33" s="56"/>
      <c r="H33" s="56"/>
      <c r="I33" s="56"/>
      <c r="J33" s="57" t="s">
        <v>59</v>
      </c>
      <c r="O33" s="15"/>
      <c r="P33" s="15"/>
      <c r="Q33" s="15"/>
      <c r="S33" s="15"/>
      <c r="T33" s="15"/>
    </row>
    <row r="34" spans="1:20" x14ac:dyDescent="0.35">
      <c r="A34" s="59" t="s">
        <v>60</v>
      </c>
      <c r="B34" s="60"/>
      <c r="C34" s="61">
        <v>269062.76</v>
      </c>
      <c r="J34" s="15"/>
      <c r="O34" s="15"/>
      <c r="P34" s="15"/>
      <c r="Q34" s="15"/>
      <c r="S34" s="15"/>
      <c r="T34" s="15"/>
    </row>
    <row r="35" spans="1:20" x14ac:dyDescent="0.35">
      <c r="A35" s="59" t="s">
        <v>61</v>
      </c>
      <c r="B35" s="60"/>
      <c r="C35" s="61">
        <f>18*35000</f>
        <v>630000</v>
      </c>
      <c r="E35" s="62" t="s">
        <v>37</v>
      </c>
      <c r="F35" s="62"/>
      <c r="G35" s="62"/>
      <c r="H35" s="62"/>
      <c r="I35" s="62"/>
      <c r="J35" s="63"/>
      <c r="O35" s="15"/>
      <c r="P35" s="15"/>
      <c r="Q35" s="15"/>
      <c r="S35" s="15"/>
      <c r="T35" s="15"/>
    </row>
    <row r="36" spans="1:20" ht="15" thickBot="1" x14ac:dyDescent="0.4">
      <c r="B36" s="35"/>
      <c r="C36" s="55">
        <f>SUM(C34-C35)</f>
        <v>-360937.24</v>
      </c>
      <c r="E36" s="62" t="s">
        <v>38</v>
      </c>
      <c r="F36" s="62"/>
      <c r="G36" s="62"/>
      <c r="H36" s="62"/>
      <c r="I36" s="62"/>
      <c r="J36" s="63"/>
      <c r="O36" s="15"/>
      <c r="P36" s="15"/>
      <c r="Q36" s="15"/>
      <c r="S36" s="15"/>
      <c r="T36" s="15"/>
    </row>
    <row r="37" spans="1:20" ht="15" thickTop="1" x14ac:dyDescent="0.35">
      <c r="B37" s="35"/>
      <c r="C37" s="58"/>
      <c r="J37" s="15"/>
      <c r="O37" s="15"/>
      <c r="P37" s="15"/>
      <c r="Q37" s="15"/>
      <c r="S37" s="15"/>
      <c r="T37" s="15"/>
    </row>
    <row r="38" spans="1:20" x14ac:dyDescent="0.35">
      <c r="A38" s="64" t="s">
        <v>62</v>
      </c>
      <c r="B38" s="65"/>
      <c r="C38" s="66">
        <f>SUM(C30,C34)</f>
        <v>4419422.79</v>
      </c>
      <c r="E38" s="67" t="s">
        <v>40</v>
      </c>
      <c r="F38" s="67"/>
      <c r="G38" s="67"/>
      <c r="H38" s="67"/>
      <c r="I38" s="67"/>
      <c r="J38" s="68">
        <v>464.23</v>
      </c>
      <c r="K38" t="s">
        <v>50</v>
      </c>
      <c r="O38" s="15"/>
      <c r="P38" s="15"/>
      <c r="Q38" s="15"/>
      <c r="S38" s="15"/>
      <c r="T38" s="15"/>
    </row>
    <row r="39" spans="1:20" x14ac:dyDescent="0.35">
      <c r="A39" s="64" t="s">
        <v>63</v>
      </c>
      <c r="B39" s="65"/>
      <c r="C39" s="66">
        <f>SUM(C31,C35)</f>
        <v>4620000</v>
      </c>
      <c r="E39" s="67" t="s">
        <v>42</v>
      </c>
      <c r="F39" s="67"/>
      <c r="G39" s="67"/>
      <c r="H39" s="67"/>
      <c r="I39" s="67"/>
      <c r="J39" s="68">
        <v>8232.06</v>
      </c>
      <c r="O39" s="15"/>
      <c r="P39" s="15"/>
      <c r="Q39" s="15"/>
      <c r="S39" s="15"/>
      <c r="T39" s="15"/>
    </row>
    <row r="40" spans="1:20" ht="15" thickBot="1" x14ac:dyDescent="0.4">
      <c r="B40" s="35"/>
      <c r="C40" s="55">
        <f>SUM(C38-C39)</f>
        <v>-200577.20999999996</v>
      </c>
      <c r="J40" s="15"/>
      <c r="O40" s="15"/>
      <c r="P40" s="15"/>
      <c r="Q40" s="15"/>
      <c r="S40" s="15"/>
      <c r="T40" s="15"/>
    </row>
    <row r="41" spans="1:20" ht="15" thickTop="1" x14ac:dyDescent="0.35">
      <c r="B41" s="35"/>
      <c r="C41" s="35"/>
      <c r="E41" s="13" t="s">
        <v>43</v>
      </c>
      <c r="F41" s="13"/>
      <c r="G41" s="13"/>
      <c r="H41" s="13"/>
      <c r="I41" s="13"/>
      <c r="J41" s="20">
        <v>269.36</v>
      </c>
      <c r="O41" s="15"/>
      <c r="P41" s="15"/>
      <c r="Q41" s="15"/>
      <c r="S41" s="15"/>
      <c r="T41" s="15"/>
    </row>
    <row r="42" spans="1:20" x14ac:dyDescent="0.35">
      <c r="A42" s="6" t="s">
        <v>64</v>
      </c>
      <c r="B42" s="69"/>
      <c r="C42" s="70">
        <v>9879</v>
      </c>
      <c r="E42" s="13" t="s">
        <v>65</v>
      </c>
      <c r="F42" s="13"/>
      <c r="G42" s="13"/>
      <c r="H42" s="13"/>
      <c r="I42" s="13"/>
      <c r="J42" s="20">
        <v>5669.78</v>
      </c>
      <c r="O42" s="15"/>
      <c r="P42" s="15"/>
      <c r="Q42" s="15"/>
      <c r="S42" s="15"/>
      <c r="T42" s="15"/>
    </row>
    <row r="43" spans="1:20" x14ac:dyDescent="0.35">
      <c r="B43" s="35"/>
      <c r="C43" s="35"/>
      <c r="O43" s="15"/>
      <c r="P43" s="15"/>
      <c r="Q43" s="15"/>
      <c r="S43" s="15"/>
      <c r="T43" s="15"/>
    </row>
    <row r="44" spans="1:20" x14ac:dyDescent="0.35">
      <c r="A44" s="7" t="s">
        <v>66</v>
      </c>
      <c r="B44" s="71"/>
      <c r="C44" s="72">
        <v>5148469.0999999996</v>
      </c>
      <c r="O44" s="15"/>
      <c r="P44" s="15"/>
      <c r="Q44" s="15"/>
      <c r="S44" s="15"/>
      <c r="T44" s="15"/>
    </row>
    <row r="45" spans="1:20" x14ac:dyDescent="0.35">
      <c r="B45" s="35"/>
      <c r="C45" s="35"/>
      <c r="O45" s="15"/>
      <c r="P45" s="15"/>
      <c r="Q45" s="15"/>
      <c r="S45" s="15"/>
      <c r="T45" s="15"/>
    </row>
    <row r="50" spans="2:2" x14ac:dyDescent="0.35">
      <c r="B50" s="43"/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CDC058-42B0-4A46-B116-DE4A635B931B}">
  <sheetPr codeName="Sheet30"/>
  <dimension ref="A1:T45"/>
  <sheetViews>
    <sheetView topLeftCell="A6" zoomScale="80" zoomScaleNormal="80" workbookViewId="0">
      <selection activeCell="B8" sqref="B8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45279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 t="e">
        <f ca="1">CntWorkDays(DAY(B1), MONTH(B1), YEAR(B1))</f>
        <v>#NAME?</v>
      </c>
      <c r="T3" s="15" t="e">
        <f ca="1">S3*210000</f>
        <v>#NAME?</v>
      </c>
    </row>
    <row r="4" spans="1:20" x14ac:dyDescent="0.35">
      <c r="A4" s="39" t="s">
        <v>4</v>
      </c>
      <c r="B4" s="129">
        <v>84589.66</v>
      </c>
      <c r="C4" s="41">
        <v>71</v>
      </c>
      <c r="J4" s="15"/>
      <c r="R4" t="s">
        <v>52</v>
      </c>
      <c r="S4" s="15" t="e">
        <f ca="1">CntSaturdays(DAY(B1), MONTH(B1), YEAR(B1))</f>
        <v>#NAME?</v>
      </c>
      <c r="T4" s="15" t="e">
        <f ca="1">S4*70000</f>
        <v>#NAME?</v>
      </c>
    </row>
    <row r="5" spans="1:20" x14ac:dyDescent="0.35">
      <c r="A5" s="39" t="s">
        <v>5</v>
      </c>
      <c r="B5" s="129">
        <v>21158.400000000001</v>
      </c>
      <c r="C5" s="41">
        <v>35</v>
      </c>
      <c r="J5" s="15"/>
      <c r="S5" s="15"/>
      <c r="T5" s="42" t="e">
        <f ca="1">SUM(T3:T4)</f>
        <v>#NAME?</v>
      </c>
    </row>
    <row r="6" spans="1:20" x14ac:dyDescent="0.35">
      <c r="A6" s="39" t="s">
        <v>6</v>
      </c>
      <c r="B6" s="129">
        <v>9504.4699999999993</v>
      </c>
      <c r="C6" s="41">
        <v>45</v>
      </c>
      <c r="J6" s="15"/>
      <c r="S6" s="15"/>
      <c r="T6" s="42"/>
    </row>
    <row r="7" spans="1:20" x14ac:dyDescent="0.35">
      <c r="A7" s="39" t="s">
        <v>7</v>
      </c>
      <c r="B7" s="129">
        <v>5840.99</v>
      </c>
      <c r="C7" s="41">
        <v>36</v>
      </c>
      <c r="J7" s="15"/>
      <c r="R7" t="s">
        <v>53</v>
      </c>
      <c r="S7" s="15" t="e">
        <f ca="1">S3</f>
        <v>#NAME?</v>
      </c>
      <c r="T7" s="15" t="e">
        <f ca="1">S7*35000</f>
        <v>#NAME?</v>
      </c>
    </row>
    <row r="8" spans="1:20" x14ac:dyDescent="0.35">
      <c r="A8" s="39" t="s">
        <v>8</v>
      </c>
      <c r="B8" s="129">
        <v>241567.76</v>
      </c>
      <c r="C8" s="41">
        <v>30</v>
      </c>
      <c r="J8" s="15"/>
      <c r="S8" s="15"/>
      <c r="T8" s="15"/>
    </row>
    <row r="9" spans="1:20" x14ac:dyDescent="0.35">
      <c r="A9" s="39" t="s">
        <v>9</v>
      </c>
      <c r="B9" s="129">
        <v>7361.22</v>
      </c>
      <c r="C9" s="41">
        <v>45</v>
      </c>
      <c r="J9" s="15"/>
      <c r="S9" s="15"/>
      <c r="T9" s="15"/>
    </row>
    <row r="10" spans="1:20" x14ac:dyDescent="0.35">
      <c r="A10" s="39" t="s">
        <v>10</v>
      </c>
      <c r="B10" s="129">
        <v>4193.3100000000004</v>
      </c>
      <c r="C10" s="41">
        <v>39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6678.44</v>
      </c>
      <c r="C11" s="41">
        <v>34</v>
      </c>
      <c r="J11" s="15"/>
    </row>
    <row r="12" spans="1:20" x14ac:dyDescent="0.35">
      <c r="A12" s="39" t="s">
        <v>12</v>
      </c>
      <c r="B12" s="129">
        <v>45791.47</v>
      </c>
      <c r="C12" s="41">
        <v>20</v>
      </c>
      <c r="J12" s="15"/>
    </row>
    <row r="13" spans="1:20" x14ac:dyDescent="0.35">
      <c r="A13" s="39" t="s">
        <v>13</v>
      </c>
      <c r="B13" s="129">
        <v>1654.28</v>
      </c>
      <c r="C13" s="41">
        <v>21</v>
      </c>
      <c r="J13" s="15"/>
    </row>
    <row r="14" spans="1:20" x14ac:dyDescent="0.35">
      <c r="A14" s="39" t="s">
        <v>14</v>
      </c>
      <c r="B14" s="129">
        <v>15097.98</v>
      </c>
      <c r="C14" s="41">
        <v>44</v>
      </c>
      <c r="J14" s="15"/>
    </row>
    <row r="15" spans="1:20" x14ac:dyDescent="0.35">
      <c r="A15" s="39" t="s">
        <v>15</v>
      </c>
      <c r="B15" s="129">
        <v>3700.39</v>
      </c>
      <c r="C15" s="41">
        <v>29</v>
      </c>
      <c r="J15" s="15"/>
    </row>
    <row r="16" spans="1:20" x14ac:dyDescent="0.35">
      <c r="A16" s="39" t="s">
        <v>16</v>
      </c>
      <c r="B16" s="129">
        <v>21361.24</v>
      </c>
      <c r="C16" s="41">
        <v>69</v>
      </c>
      <c r="D16" s="43"/>
      <c r="J16" s="15"/>
    </row>
    <row r="17" spans="1:16" x14ac:dyDescent="0.35">
      <c r="A17" s="39" t="s">
        <v>17</v>
      </c>
      <c r="B17" s="129">
        <v>1018.36</v>
      </c>
      <c r="C17" s="41">
        <v>14</v>
      </c>
      <c r="D17" s="43"/>
      <c r="J17" s="15"/>
    </row>
    <row r="18" spans="1:16" x14ac:dyDescent="0.35">
      <c r="A18" s="39" t="s">
        <v>18</v>
      </c>
      <c r="B18" s="129">
        <v>22634.01</v>
      </c>
      <c r="C18" s="41">
        <v>18</v>
      </c>
      <c r="D18" s="43"/>
      <c r="J18" s="15"/>
    </row>
    <row r="19" spans="1:16" x14ac:dyDescent="0.35">
      <c r="A19" s="39" t="s">
        <v>19</v>
      </c>
      <c r="B19" s="129">
        <v>4099.55</v>
      </c>
      <c r="C19" s="41">
        <v>18</v>
      </c>
      <c r="D19" s="44"/>
      <c r="J19" s="15"/>
    </row>
    <row r="20" spans="1:16" x14ac:dyDescent="0.35">
      <c r="A20" s="39" t="s">
        <v>20</v>
      </c>
      <c r="B20" s="129">
        <v>23403.63</v>
      </c>
      <c r="C20" s="41">
        <v>28</v>
      </c>
      <c r="D20" s="44"/>
      <c r="J20" s="15"/>
    </row>
    <row r="21" spans="1:16" x14ac:dyDescent="0.35">
      <c r="A21" s="39" t="s">
        <v>21</v>
      </c>
      <c r="B21" s="129">
        <v>2053.0700000000002</v>
      </c>
      <c r="C21" s="41">
        <v>15</v>
      </c>
      <c r="J21" s="15"/>
    </row>
    <row r="22" spans="1:16" x14ac:dyDescent="0.35">
      <c r="A22" s="39" t="s">
        <v>22</v>
      </c>
      <c r="B22" s="129">
        <v>3344.3</v>
      </c>
      <c r="C22" s="41">
        <v>10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525052.53</v>
      </c>
      <c r="C24" s="46">
        <f>SUM(C4:C23)</f>
        <v>621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525052.53</v>
      </c>
      <c r="E26" s="49" t="s">
        <v>26</v>
      </c>
      <c r="F26" s="49"/>
      <c r="G26" s="49"/>
      <c r="H26" s="49"/>
      <c r="I26" s="49"/>
      <c r="J26" s="118">
        <v>3209.79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28254.59</v>
      </c>
    </row>
    <row r="28" spans="1:16" ht="15" thickBot="1" x14ac:dyDescent="0.4">
      <c r="B28" s="76"/>
      <c r="C28" s="122">
        <f>SUM(C26-C27)</f>
        <v>315052.53000000003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3880006.6</v>
      </c>
      <c r="E30" s="9" t="s">
        <v>31</v>
      </c>
      <c r="F30" s="9"/>
      <c r="G30" s="9"/>
      <c r="H30" s="9"/>
      <c r="I30" s="9"/>
      <c r="J30" s="141">
        <v>8.5399999999999991</v>
      </c>
    </row>
    <row r="31" spans="1:16" x14ac:dyDescent="0.35">
      <c r="A31" s="3" t="s">
        <v>58</v>
      </c>
      <c r="B31" s="78"/>
      <c r="C31" s="124" t="e">
        <f ca="1">T5</f>
        <v>#NAME?</v>
      </c>
      <c r="J31" s="140"/>
    </row>
    <row r="32" spans="1:16" ht="15" thickBot="1" x14ac:dyDescent="0.4">
      <c r="B32" s="76"/>
      <c r="C32" s="122" t="e">
        <f ca="1">SUM(C30-C31)</f>
        <v>#NAME?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26818.69</v>
      </c>
      <c r="J34" s="140"/>
    </row>
    <row r="35" spans="1:11" x14ac:dyDescent="0.35">
      <c r="A35" s="59" t="s">
        <v>61</v>
      </c>
      <c r="B35" s="79"/>
      <c r="C35" s="126" t="e">
        <f ca="1">T7</f>
        <v>#NAME?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 t="e">
        <f ca="1">SUM(C34-C35)</f>
        <v>#NAME?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3906825.29</v>
      </c>
      <c r="E38" s="67" t="s">
        <v>40</v>
      </c>
      <c r="F38" s="67"/>
      <c r="G38" s="67"/>
      <c r="H38" s="67"/>
      <c r="I38" s="67"/>
      <c r="J38" s="119">
        <v>675.44</v>
      </c>
      <c r="K38" t="s">
        <v>50</v>
      </c>
    </row>
    <row r="39" spans="1:11" x14ac:dyDescent="0.35">
      <c r="A39" s="64" t="s">
        <v>63</v>
      </c>
      <c r="B39" s="80"/>
      <c r="C39" s="127" t="e">
        <f ca="1">SUM(C31,C35)</f>
        <v>#NAME?</v>
      </c>
      <c r="E39" s="67" t="s">
        <v>42</v>
      </c>
      <c r="F39" s="67"/>
      <c r="G39" s="67"/>
      <c r="H39" s="67"/>
      <c r="I39" s="67"/>
      <c r="J39" s="119">
        <v>7231.84</v>
      </c>
    </row>
    <row r="40" spans="1:11" ht="15" thickBot="1" x14ac:dyDescent="0.4">
      <c r="B40" s="76"/>
      <c r="C40" s="122" t="e">
        <f ca="1">SUM(C38-C39)</f>
        <v>#NAME?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481.43</v>
      </c>
    </row>
    <row r="42" spans="1:11" x14ac:dyDescent="0.35">
      <c r="A42" s="6" t="s">
        <v>64</v>
      </c>
      <c r="B42" s="81"/>
      <c r="C42" s="70">
        <v>8121</v>
      </c>
      <c r="E42" s="13" t="s">
        <v>65</v>
      </c>
      <c r="F42" s="13"/>
      <c r="G42" s="13"/>
      <c r="H42" s="13"/>
      <c r="I42" s="13"/>
      <c r="J42" s="120">
        <v>4238.2299999999996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3234608.19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3BD263-AD6C-461F-890C-DA747F09C01C}">
  <sheetPr codeName="Sheet31"/>
  <dimension ref="A1:T45"/>
  <sheetViews>
    <sheetView zoomScale="80" zoomScaleNormal="80" workbookViewId="0">
      <selection activeCell="B8" sqref="B8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45280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14</v>
      </c>
      <c r="T3" s="15">
        <f>S3*210000</f>
        <v>2940000</v>
      </c>
    </row>
    <row r="4" spans="1:20" x14ac:dyDescent="0.35">
      <c r="A4" s="39" t="s">
        <v>4</v>
      </c>
      <c r="B4" s="129">
        <v>216630.13</v>
      </c>
      <c r="C4" s="41">
        <v>68</v>
      </c>
      <c r="J4" s="15"/>
      <c r="R4" t="s">
        <v>52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29">
        <v>81250.350000000006</v>
      </c>
      <c r="C5" s="41">
        <v>55</v>
      </c>
      <c r="J5" s="15"/>
      <c r="S5" s="15"/>
      <c r="T5" s="42">
        <f>SUM(T3:T4)</f>
        <v>3150000</v>
      </c>
    </row>
    <row r="6" spans="1:20" x14ac:dyDescent="0.35">
      <c r="A6" s="39" t="s">
        <v>6</v>
      </c>
      <c r="B6" s="129">
        <v>6828.21</v>
      </c>
      <c r="C6" s="41">
        <v>46</v>
      </c>
      <c r="J6" s="15"/>
      <c r="S6" s="15"/>
      <c r="T6" s="42"/>
    </row>
    <row r="7" spans="1:20" x14ac:dyDescent="0.35">
      <c r="A7" s="39" t="s">
        <v>7</v>
      </c>
      <c r="B7" s="129">
        <v>19014.37</v>
      </c>
      <c r="C7" s="41">
        <v>51</v>
      </c>
      <c r="J7" s="15"/>
      <c r="R7" t="s">
        <v>53</v>
      </c>
      <c r="S7" s="15">
        <f>S3</f>
        <v>14</v>
      </c>
      <c r="T7" s="15">
        <f>S7*35000</f>
        <v>490000</v>
      </c>
    </row>
    <row r="8" spans="1:20" x14ac:dyDescent="0.35">
      <c r="A8" s="39" t="s">
        <v>8</v>
      </c>
      <c r="B8" s="129">
        <v>59366.33</v>
      </c>
      <c r="C8" s="41">
        <v>42</v>
      </c>
      <c r="J8" s="15"/>
      <c r="S8" s="15"/>
      <c r="T8" s="15"/>
    </row>
    <row r="9" spans="1:20" x14ac:dyDescent="0.35">
      <c r="A9" s="39" t="s">
        <v>9</v>
      </c>
      <c r="B9" s="129">
        <v>12135.38</v>
      </c>
      <c r="C9" s="41">
        <v>47</v>
      </c>
      <c r="J9" s="15"/>
      <c r="S9" s="15"/>
      <c r="T9" s="15"/>
    </row>
    <row r="10" spans="1:20" x14ac:dyDescent="0.35">
      <c r="A10" s="39" t="s">
        <v>10</v>
      </c>
      <c r="B10" s="129">
        <v>4134.51</v>
      </c>
      <c r="C10" s="41">
        <v>30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16107.71</v>
      </c>
      <c r="C11" s="41">
        <v>60</v>
      </c>
      <c r="J11" s="15"/>
    </row>
    <row r="12" spans="1:20" x14ac:dyDescent="0.35">
      <c r="A12" s="39" t="s">
        <v>12</v>
      </c>
      <c r="B12" s="129">
        <v>34393.14</v>
      </c>
      <c r="C12" s="41">
        <v>22</v>
      </c>
      <c r="J12" s="15"/>
    </row>
    <row r="13" spans="1:20" x14ac:dyDescent="0.35">
      <c r="A13" s="39" t="s">
        <v>13</v>
      </c>
      <c r="B13" s="129">
        <v>1753.39</v>
      </c>
      <c r="C13" s="41">
        <v>24</v>
      </c>
      <c r="J13" s="15"/>
    </row>
    <row r="14" spans="1:20" x14ac:dyDescent="0.35">
      <c r="A14" s="39" t="s">
        <v>14</v>
      </c>
      <c r="B14" s="129">
        <v>17981.310000000001</v>
      </c>
      <c r="C14" s="41">
        <v>37</v>
      </c>
      <c r="J14" s="15"/>
    </row>
    <row r="15" spans="1:20" x14ac:dyDescent="0.35">
      <c r="A15" s="39" t="s">
        <v>15</v>
      </c>
      <c r="B15" s="129">
        <v>7944.32</v>
      </c>
      <c r="C15" s="41">
        <v>32</v>
      </c>
      <c r="J15" s="15"/>
    </row>
    <row r="16" spans="1:20" x14ac:dyDescent="0.35">
      <c r="A16" s="39" t="s">
        <v>16</v>
      </c>
      <c r="B16" s="129">
        <v>16533.240000000002</v>
      </c>
      <c r="C16" s="41">
        <v>66</v>
      </c>
      <c r="D16" s="43"/>
      <c r="J16" s="15"/>
    </row>
    <row r="17" spans="1:16" x14ac:dyDescent="0.35">
      <c r="A17" s="39" t="s">
        <v>17</v>
      </c>
      <c r="B17" s="129">
        <v>1987.05</v>
      </c>
      <c r="C17" s="41">
        <v>21</v>
      </c>
      <c r="D17" s="43"/>
      <c r="J17" s="15"/>
    </row>
    <row r="18" spans="1:16" x14ac:dyDescent="0.35">
      <c r="A18" s="39" t="s">
        <v>18</v>
      </c>
      <c r="B18" s="129">
        <v>4575.7</v>
      </c>
      <c r="C18" s="41">
        <v>18</v>
      </c>
      <c r="D18" s="43"/>
      <c r="J18" s="15"/>
    </row>
    <row r="19" spans="1:16" x14ac:dyDescent="0.35">
      <c r="A19" s="39" t="s">
        <v>19</v>
      </c>
      <c r="B19" s="129">
        <v>2327.41</v>
      </c>
      <c r="C19" s="41">
        <v>17</v>
      </c>
      <c r="D19" s="44"/>
      <c r="J19" s="15"/>
    </row>
    <row r="20" spans="1:16" x14ac:dyDescent="0.35">
      <c r="A20" s="39" t="s">
        <v>20</v>
      </c>
      <c r="B20" s="129">
        <v>6590.58</v>
      </c>
      <c r="C20" s="41">
        <v>28</v>
      </c>
      <c r="D20" s="44"/>
      <c r="J20" s="15"/>
    </row>
    <row r="21" spans="1:16" x14ac:dyDescent="0.35">
      <c r="A21" s="39" t="s">
        <v>21</v>
      </c>
      <c r="B21" s="129">
        <v>5066.3500000000004</v>
      </c>
      <c r="C21" s="41">
        <v>21</v>
      </c>
      <c r="J21" s="15"/>
    </row>
    <row r="22" spans="1:16" x14ac:dyDescent="0.35">
      <c r="A22" s="39" t="s">
        <v>22</v>
      </c>
      <c r="B22" s="129">
        <v>1509.62</v>
      </c>
      <c r="C22" s="41">
        <v>9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516129.10000000003</v>
      </c>
      <c r="C24" s="46">
        <f>SUM(C4:C23)</f>
        <v>694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516129.10000000003</v>
      </c>
      <c r="E26" s="49" t="s">
        <v>26</v>
      </c>
      <c r="F26" s="49"/>
      <c r="G26" s="49"/>
      <c r="H26" s="49"/>
      <c r="I26" s="49"/>
      <c r="J26" s="118">
        <v>2050.4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30276.94</v>
      </c>
    </row>
    <row r="28" spans="1:16" ht="15" thickBot="1" x14ac:dyDescent="0.4">
      <c r="B28" s="76"/>
      <c r="C28" s="122">
        <f>SUM(C26-C27)</f>
        <v>306129.10000000003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4077532.06</v>
      </c>
      <c r="E30" s="9" t="s">
        <v>31</v>
      </c>
      <c r="F30" s="9"/>
      <c r="G30" s="9"/>
      <c r="H30" s="9"/>
      <c r="I30" s="9"/>
      <c r="J30" s="141">
        <v>9.24</v>
      </c>
    </row>
    <row r="31" spans="1:16" x14ac:dyDescent="0.35">
      <c r="A31" s="3" t="s">
        <v>58</v>
      </c>
      <c r="B31" s="78"/>
      <c r="C31" s="124">
        <f>T5</f>
        <v>3150000</v>
      </c>
      <c r="J31" s="140"/>
    </row>
    <row r="32" spans="1:16" ht="15" thickBot="1" x14ac:dyDescent="0.4">
      <c r="B32" s="76"/>
      <c r="C32" s="122">
        <f>SUM(C30-C31)</f>
        <v>927532.06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70090.710000000006</v>
      </c>
      <c r="J34" s="140"/>
    </row>
    <row r="35" spans="1:11" x14ac:dyDescent="0.35">
      <c r="A35" s="59" t="s">
        <v>61</v>
      </c>
      <c r="B35" s="79"/>
      <c r="C35" s="126">
        <f>T7</f>
        <v>490000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-419909.29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4147622.77</v>
      </c>
      <c r="E38" s="67" t="s">
        <v>40</v>
      </c>
      <c r="F38" s="67"/>
      <c r="G38" s="67"/>
      <c r="H38" s="67"/>
      <c r="I38" s="67"/>
      <c r="J38" s="119">
        <v>844.16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3640000</v>
      </c>
      <c r="E39" s="67" t="s">
        <v>42</v>
      </c>
      <c r="F39" s="67"/>
      <c r="G39" s="67"/>
      <c r="H39" s="67"/>
      <c r="I39" s="67"/>
      <c r="J39" s="119">
        <v>8078.34</v>
      </c>
    </row>
    <row r="40" spans="1:11" ht="15" thickBot="1" x14ac:dyDescent="0.4">
      <c r="B40" s="76"/>
      <c r="C40" s="122">
        <f>SUM(C38-C39)</f>
        <v>507622.77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307.55</v>
      </c>
    </row>
    <row r="42" spans="1:11" x14ac:dyDescent="0.35">
      <c r="A42" s="6" t="s">
        <v>64</v>
      </c>
      <c r="B42" s="81"/>
      <c r="C42" s="70">
        <v>8820</v>
      </c>
      <c r="E42" s="13" t="s">
        <v>65</v>
      </c>
      <c r="F42" s="13"/>
      <c r="G42" s="13"/>
      <c r="H42" s="13"/>
      <c r="I42" s="13"/>
      <c r="J42" s="120">
        <v>4541.58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4558157.0999999996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8C002D-FC0B-4F8D-87EC-492EC7F98447}">
  <sheetPr codeName="Sheet32"/>
  <dimension ref="A1:T45"/>
  <sheetViews>
    <sheetView zoomScale="80" zoomScaleNormal="80" workbookViewId="0">
      <selection activeCell="C14" sqref="C14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45281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f>15</f>
        <v>15</v>
      </c>
      <c r="T3" s="15">
        <f>S3*210000</f>
        <v>3150000</v>
      </c>
    </row>
    <row r="4" spans="1:20" x14ac:dyDescent="0.35">
      <c r="A4" s="39" t="s">
        <v>4</v>
      </c>
      <c r="B4" s="129">
        <v>160484.74</v>
      </c>
      <c r="C4" s="41">
        <v>75</v>
      </c>
      <c r="J4" s="15"/>
      <c r="R4" t="s">
        <v>52</v>
      </c>
      <c r="S4" s="15">
        <f>3</f>
        <v>3</v>
      </c>
      <c r="T4" s="15">
        <f>S4*70000</f>
        <v>210000</v>
      </c>
    </row>
    <row r="5" spans="1:20" x14ac:dyDescent="0.35">
      <c r="A5" s="39" t="s">
        <v>5</v>
      </c>
      <c r="B5" s="129">
        <v>15401.66</v>
      </c>
      <c r="C5" s="41">
        <v>55</v>
      </c>
      <c r="J5" s="15"/>
      <c r="S5" s="15"/>
      <c r="T5" s="42">
        <f>SUM(T3:T4)</f>
        <v>3360000</v>
      </c>
    </row>
    <row r="6" spans="1:20" x14ac:dyDescent="0.35">
      <c r="A6" s="39" t="s">
        <v>6</v>
      </c>
      <c r="B6" s="129">
        <v>24553.119999999999</v>
      </c>
      <c r="C6" s="41">
        <v>71</v>
      </c>
      <c r="J6" s="15"/>
      <c r="S6" s="15"/>
      <c r="T6" s="42"/>
    </row>
    <row r="7" spans="1:20" x14ac:dyDescent="0.35">
      <c r="A7" s="39" t="s">
        <v>7</v>
      </c>
      <c r="B7" s="129">
        <v>9377.1</v>
      </c>
      <c r="C7" s="41">
        <v>51</v>
      </c>
      <c r="J7" s="15"/>
      <c r="R7" t="s">
        <v>53</v>
      </c>
      <c r="S7" s="15">
        <f>S3</f>
        <v>15</v>
      </c>
      <c r="T7" s="15">
        <f>S7*35000</f>
        <v>525000</v>
      </c>
    </row>
    <row r="8" spans="1:20" x14ac:dyDescent="0.35">
      <c r="A8" s="39" t="s">
        <v>8</v>
      </c>
      <c r="B8" s="129">
        <v>24327.58</v>
      </c>
      <c r="C8" s="41">
        <v>35</v>
      </c>
      <c r="J8" s="15"/>
      <c r="S8" s="15"/>
      <c r="T8" s="15"/>
    </row>
    <row r="9" spans="1:20" x14ac:dyDescent="0.35">
      <c r="A9" s="39" t="s">
        <v>9</v>
      </c>
      <c r="B9" s="129">
        <v>11158.45</v>
      </c>
      <c r="C9" s="41">
        <v>82</v>
      </c>
      <c r="J9" s="15"/>
      <c r="S9" s="15"/>
      <c r="T9" s="15"/>
    </row>
    <row r="10" spans="1:20" x14ac:dyDescent="0.35">
      <c r="A10" s="39" t="s">
        <v>10</v>
      </c>
      <c r="B10" s="129">
        <v>11290.74</v>
      </c>
      <c r="C10" s="41">
        <v>55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27346.54</v>
      </c>
      <c r="C11" s="41">
        <v>69</v>
      </c>
      <c r="J11" s="15"/>
    </row>
    <row r="12" spans="1:20" x14ac:dyDescent="0.35">
      <c r="A12" s="39" t="s">
        <v>12</v>
      </c>
      <c r="B12" s="129">
        <v>33966.18</v>
      </c>
      <c r="C12" s="41">
        <v>30</v>
      </c>
      <c r="J12" s="15"/>
    </row>
    <row r="13" spans="1:20" x14ac:dyDescent="0.35">
      <c r="A13" s="39" t="s">
        <v>13</v>
      </c>
      <c r="B13" s="129">
        <v>3590.39</v>
      </c>
      <c r="C13" s="41">
        <v>25</v>
      </c>
      <c r="J13" s="15"/>
    </row>
    <row r="14" spans="1:20" x14ac:dyDescent="0.35">
      <c r="A14" s="39" t="s">
        <v>14</v>
      </c>
      <c r="B14" s="129">
        <v>25015.67</v>
      </c>
      <c r="C14" s="41">
        <v>65</v>
      </c>
      <c r="J14" s="15"/>
    </row>
    <row r="15" spans="1:20" x14ac:dyDescent="0.35">
      <c r="A15" s="39" t="s">
        <v>15</v>
      </c>
      <c r="B15" s="129">
        <v>3989.6</v>
      </c>
      <c r="C15" s="41">
        <v>30</v>
      </c>
      <c r="J15" s="15"/>
    </row>
    <row r="16" spans="1:20" x14ac:dyDescent="0.35">
      <c r="A16" s="39" t="s">
        <v>16</v>
      </c>
      <c r="B16" s="129">
        <v>18310.580000000002</v>
      </c>
      <c r="C16" s="41">
        <v>88</v>
      </c>
      <c r="D16" s="43"/>
      <c r="J16" s="15"/>
    </row>
    <row r="17" spans="1:16" x14ac:dyDescent="0.35">
      <c r="A17" s="39" t="s">
        <v>17</v>
      </c>
      <c r="B17" s="129">
        <v>4288.54</v>
      </c>
      <c r="C17" s="41">
        <v>13</v>
      </c>
      <c r="D17" s="43"/>
      <c r="J17" s="15"/>
    </row>
    <row r="18" spans="1:16" x14ac:dyDescent="0.35">
      <c r="A18" s="39" t="s">
        <v>18</v>
      </c>
      <c r="B18" s="129">
        <v>8315.08</v>
      </c>
      <c r="C18" s="41">
        <v>21</v>
      </c>
      <c r="D18" s="43"/>
      <c r="J18" s="15"/>
    </row>
    <row r="19" spans="1:16" x14ac:dyDescent="0.35">
      <c r="A19" s="39" t="s">
        <v>19</v>
      </c>
      <c r="B19" s="129">
        <v>4234.04</v>
      </c>
      <c r="C19" s="41">
        <v>14</v>
      </c>
      <c r="D19" s="44"/>
      <c r="J19" s="15"/>
    </row>
    <row r="20" spans="1:16" x14ac:dyDescent="0.35">
      <c r="A20" s="39" t="s">
        <v>20</v>
      </c>
      <c r="B20" s="129">
        <v>4573.55</v>
      </c>
      <c r="C20" s="41">
        <v>21</v>
      </c>
      <c r="D20" s="44"/>
      <c r="J20" s="15"/>
    </row>
    <row r="21" spans="1:16" x14ac:dyDescent="0.35">
      <c r="A21" s="39" t="s">
        <v>21</v>
      </c>
      <c r="B21" s="129">
        <v>3770.4</v>
      </c>
      <c r="C21" s="41">
        <v>21</v>
      </c>
      <c r="J21" s="15"/>
    </row>
    <row r="22" spans="1:16" x14ac:dyDescent="0.35">
      <c r="A22" s="39" t="s">
        <v>22</v>
      </c>
      <c r="B22" s="129">
        <v>5126.99</v>
      </c>
      <c r="C22" s="41">
        <v>12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399120.94999999995</v>
      </c>
      <c r="C24" s="46">
        <f>SUM(C4:C23)</f>
        <v>833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399120.94999999995</v>
      </c>
      <c r="E26" s="49" t="s">
        <v>26</v>
      </c>
      <c r="F26" s="49"/>
      <c r="G26" s="49"/>
      <c r="H26" s="49"/>
      <c r="I26" s="49"/>
      <c r="J26" s="118">
        <v>1226.3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31154.94</v>
      </c>
    </row>
    <row r="28" spans="1:16" ht="15" thickBot="1" x14ac:dyDescent="0.4">
      <c r="B28" s="76"/>
      <c r="C28" s="122">
        <f>SUM(C26-C27)</f>
        <v>189120.94999999995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4514667.5999999996</v>
      </c>
      <c r="E30" s="9" t="s">
        <v>31</v>
      </c>
      <c r="F30" s="9"/>
      <c r="G30" s="9"/>
      <c r="H30" s="9"/>
      <c r="I30" s="9"/>
      <c r="J30" s="141">
        <v>9.24</v>
      </c>
    </row>
    <row r="31" spans="1:16" x14ac:dyDescent="0.35">
      <c r="A31" s="3" t="s">
        <v>58</v>
      </c>
      <c r="B31" s="78"/>
      <c r="C31" s="124">
        <f>T5</f>
        <v>3360000</v>
      </c>
      <c r="J31" s="140"/>
    </row>
    <row r="32" spans="1:16" ht="15" thickBot="1" x14ac:dyDescent="0.4">
      <c r="B32" s="76"/>
      <c r="C32" s="122">
        <f>SUM(C30-C31)</f>
        <v>1154667.5999999996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154900.07999999999</v>
      </c>
      <c r="J34" s="140"/>
    </row>
    <row r="35" spans="1:11" x14ac:dyDescent="0.35">
      <c r="A35" s="59" t="s">
        <v>61</v>
      </c>
      <c r="B35" s="79"/>
      <c r="C35" s="126">
        <f>T7</f>
        <v>525000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-370099.92000000004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4669567.68</v>
      </c>
      <c r="E38" s="67" t="s">
        <v>40</v>
      </c>
      <c r="F38" s="67"/>
      <c r="G38" s="67"/>
      <c r="H38" s="67"/>
      <c r="I38" s="67"/>
      <c r="J38" s="119">
        <v>840.64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3885000</v>
      </c>
      <c r="E39" s="67" t="s">
        <v>42</v>
      </c>
      <c r="F39" s="67"/>
      <c r="G39" s="67"/>
      <c r="H39" s="67"/>
      <c r="I39" s="67"/>
      <c r="J39" s="119">
        <v>8918.98</v>
      </c>
    </row>
    <row r="40" spans="1:11" ht="15" thickBot="1" x14ac:dyDescent="0.4">
      <c r="B40" s="76"/>
      <c r="C40" s="122">
        <f>SUM(C38-C39)</f>
        <v>784567.6799999997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183.94</v>
      </c>
    </row>
    <row r="42" spans="1:11" x14ac:dyDescent="0.35">
      <c r="A42" s="6" t="s">
        <v>64</v>
      </c>
      <c r="B42" s="81"/>
      <c r="C42" s="70">
        <v>9640</v>
      </c>
      <c r="E42" s="13" t="s">
        <v>65</v>
      </c>
      <c r="F42" s="13"/>
      <c r="G42" s="13"/>
      <c r="H42" s="13"/>
      <c r="I42" s="13"/>
      <c r="J42" s="120">
        <v>4673.26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5993907.6600000001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02B44-AE82-4D14-8646-427AA9AF5F9D}">
  <sheetPr codeName="Sheet33"/>
  <dimension ref="A1:T45"/>
  <sheetViews>
    <sheetView zoomScale="80" zoomScaleNormal="80" workbookViewId="0">
      <selection activeCell="O14" sqref="O14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45281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f>15</f>
        <v>15</v>
      </c>
      <c r="T3" s="15">
        <f>S3*210000</f>
        <v>3150000</v>
      </c>
    </row>
    <row r="4" spans="1:20" x14ac:dyDescent="0.35">
      <c r="A4" s="39" t="s">
        <v>4</v>
      </c>
      <c r="B4" s="129">
        <v>172951.7</v>
      </c>
      <c r="C4" s="41">
        <v>75</v>
      </c>
      <c r="J4" s="15"/>
      <c r="R4" t="s">
        <v>52</v>
      </c>
      <c r="S4" s="15">
        <f>3</f>
        <v>3</v>
      </c>
      <c r="T4" s="15">
        <f>S4*70000</f>
        <v>210000</v>
      </c>
    </row>
    <row r="5" spans="1:20" x14ac:dyDescent="0.35">
      <c r="A5" s="39" t="s">
        <v>5</v>
      </c>
      <c r="B5" s="129">
        <v>15401.66</v>
      </c>
      <c r="C5" s="41">
        <v>55</v>
      </c>
      <c r="J5" s="15"/>
      <c r="S5" s="15"/>
      <c r="T5" s="42">
        <f>SUM(T3:T4)</f>
        <v>3360000</v>
      </c>
    </row>
    <row r="6" spans="1:20" x14ac:dyDescent="0.35">
      <c r="A6" s="39" t="s">
        <v>6</v>
      </c>
      <c r="B6" s="129">
        <v>24553.119999999999</v>
      </c>
      <c r="C6" s="41">
        <v>71</v>
      </c>
      <c r="J6" s="15"/>
      <c r="S6" s="15"/>
      <c r="T6" s="42"/>
    </row>
    <row r="7" spans="1:20" x14ac:dyDescent="0.35">
      <c r="A7" s="39" t="s">
        <v>7</v>
      </c>
      <c r="B7" s="129">
        <v>9377.1</v>
      </c>
      <c r="C7" s="41">
        <v>51</v>
      </c>
      <c r="J7" s="15"/>
      <c r="R7" t="s">
        <v>53</v>
      </c>
      <c r="S7" s="15">
        <f>S3</f>
        <v>15</v>
      </c>
      <c r="T7" s="15">
        <f>S7*35000</f>
        <v>525000</v>
      </c>
    </row>
    <row r="8" spans="1:20" x14ac:dyDescent="0.35">
      <c r="A8" s="39" t="s">
        <v>8</v>
      </c>
      <c r="B8" s="129">
        <v>24327.58</v>
      </c>
      <c r="C8" s="41">
        <v>35</v>
      </c>
      <c r="J8" s="15"/>
      <c r="S8" s="15"/>
      <c r="T8" s="15"/>
    </row>
    <row r="9" spans="1:20" x14ac:dyDescent="0.35">
      <c r="A9" s="39" t="s">
        <v>9</v>
      </c>
      <c r="B9" s="129">
        <v>11158.45</v>
      </c>
      <c r="C9" s="41">
        <v>82</v>
      </c>
      <c r="J9" s="15"/>
      <c r="S9" s="15"/>
      <c r="T9" s="15"/>
    </row>
    <row r="10" spans="1:20" x14ac:dyDescent="0.35">
      <c r="A10" s="39" t="s">
        <v>10</v>
      </c>
      <c r="B10" s="129">
        <v>11290.74</v>
      </c>
      <c r="C10" s="41">
        <v>55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27346.54</v>
      </c>
      <c r="C11" s="41">
        <v>69</v>
      </c>
      <c r="J11" s="15"/>
    </row>
    <row r="12" spans="1:20" x14ac:dyDescent="0.35">
      <c r="A12" s="39" t="s">
        <v>12</v>
      </c>
      <c r="B12" s="129">
        <v>33966.18</v>
      </c>
      <c r="C12" s="41">
        <v>30</v>
      </c>
      <c r="J12" s="15"/>
    </row>
    <row r="13" spans="1:20" x14ac:dyDescent="0.35">
      <c r="A13" s="39" t="s">
        <v>13</v>
      </c>
      <c r="B13" s="129">
        <v>3590.39</v>
      </c>
      <c r="C13" s="41">
        <v>25</v>
      </c>
      <c r="J13" s="15"/>
    </row>
    <row r="14" spans="1:20" x14ac:dyDescent="0.35">
      <c r="A14" s="39" t="s">
        <v>14</v>
      </c>
      <c r="B14" s="129">
        <v>25015.67</v>
      </c>
      <c r="C14" s="41">
        <v>65</v>
      </c>
      <c r="J14" s="15"/>
    </row>
    <row r="15" spans="1:20" x14ac:dyDescent="0.35">
      <c r="A15" s="39" t="s">
        <v>15</v>
      </c>
      <c r="B15" s="129">
        <v>3989.6</v>
      </c>
      <c r="C15" s="41">
        <v>30</v>
      </c>
      <c r="J15" s="15"/>
    </row>
    <row r="16" spans="1:20" x14ac:dyDescent="0.35">
      <c r="A16" s="39" t="s">
        <v>16</v>
      </c>
      <c r="B16" s="129">
        <v>18310.580000000002</v>
      </c>
      <c r="C16" s="41">
        <v>88</v>
      </c>
      <c r="D16" s="43"/>
      <c r="J16" s="15"/>
    </row>
    <row r="17" spans="1:16" x14ac:dyDescent="0.35">
      <c r="A17" s="39" t="s">
        <v>17</v>
      </c>
      <c r="B17" s="129">
        <v>4288.54</v>
      </c>
      <c r="C17" s="41">
        <v>13</v>
      </c>
      <c r="D17" s="43"/>
      <c r="J17" s="15"/>
    </row>
    <row r="18" spans="1:16" x14ac:dyDescent="0.35">
      <c r="A18" s="39" t="s">
        <v>18</v>
      </c>
      <c r="B18" s="129">
        <v>8315.08</v>
      </c>
      <c r="C18" s="41">
        <v>21</v>
      </c>
      <c r="D18" s="43"/>
      <c r="J18" s="15"/>
    </row>
    <row r="19" spans="1:16" x14ac:dyDescent="0.35">
      <c r="A19" s="39" t="s">
        <v>19</v>
      </c>
      <c r="B19" s="129">
        <v>4234.04</v>
      </c>
      <c r="C19" s="41">
        <v>14</v>
      </c>
      <c r="D19" s="44"/>
      <c r="J19" s="15"/>
    </row>
    <row r="20" spans="1:16" x14ac:dyDescent="0.35">
      <c r="A20" s="39" t="s">
        <v>20</v>
      </c>
      <c r="B20" s="129">
        <v>4573.55</v>
      </c>
      <c r="C20" s="41">
        <v>21</v>
      </c>
      <c r="D20" s="44"/>
      <c r="J20" s="15"/>
    </row>
    <row r="21" spans="1:16" x14ac:dyDescent="0.35">
      <c r="A21" s="39" t="s">
        <v>21</v>
      </c>
      <c r="B21" s="129">
        <v>3770.4</v>
      </c>
      <c r="C21" s="41">
        <v>21</v>
      </c>
      <c r="J21" s="15"/>
    </row>
    <row r="22" spans="1:16" x14ac:dyDescent="0.35">
      <c r="A22" s="39" t="s">
        <v>22</v>
      </c>
      <c r="B22" s="129">
        <v>5126.99</v>
      </c>
      <c r="C22" s="41">
        <v>12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411587.91</v>
      </c>
      <c r="C24" s="46">
        <f>SUM(C4:C23)</f>
        <v>833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411587.91</v>
      </c>
      <c r="E26" s="49" t="s">
        <v>26</v>
      </c>
      <c r="F26" s="49"/>
      <c r="G26" s="49"/>
      <c r="H26" s="49"/>
      <c r="I26" s="49"/>
      <c r="J26" s="118">
        <v>1226.3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31154.94</v>
      </c>
    </row>
    <row r="28" spans="1:16" ht="15" thickBot="1" x14ac:dyDescent="0.4">
      <c r="B28" s="76"/>
      <c r="C28" s="122">
        <f>SUM(C26-C27)</f>
        <v>201587.90999999997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4514667.5999999996</v>
      </c>
      <c r="E30" s="9" t="s">
        <v>31</v>
      </c>
      <c r="F30" s="9"/>
      <c r="G30" s="9"/>
      <c r="H30" s="9"/>
      <c r="I30" s="9"/>
      <c r="J30" s="141">
        <v>9.24</v>
      </c>
    </row>
    <row r="31" spans="1:16" x14ac:dyDescent="0.35">
      <c r="A31" s="3" t="s">
        <v>58</v>
      </c>
      <c r="B31" s="78"/>
      <c r="C31" s="124">
        <f>T5</f>
        <v>3360000</v>
      </c>
      <c r="J31" s="140"/>
    </row>
    <row r="32" spans="1:16" ht="15" thickBot="1" x14ac:dyDescent="0.4">
      <c r="B32" s="76"/>
      <c r="C32" s="122">
        <f>SUM(C30-C31)</f>
        <v>1154667.5999999996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154900.07999999999</v>
      </c>
      <c r="J34" s="140"/>
    </row>
    <row r="35" spans="1:11" x14ac:dyDescent="0.35">
      <c r="A35" s="59" t="s">
        <v>61</v>
      </c>
      <c r="B35" s="79"/>
      <c r="C35" s="126">
        <f>T7</f>
        <v>525000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-370099.92000000004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4669567.68</v>
      </c>
      <c r="E38" s="67" t="s">
        <v>40</v>
      </c>
      <c r="F38" s="67"/>
      <c r="G38" s="67"/>
      <c r="H38" s="67"/>
      <c r="I38" s="67"/>
      <c r="J38" s="119">
        <v>840.64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3885000</v>
      </c>
      <c r="E39" s="67" t="s">
        <v>42</v>
      </c>
      <c r="F39" s="67"/>
      <c r="G39" s="67"/>
      <c r="H39" s="67"/>
      <c r="I39" s="67"/>
      <c r="J39" s="119">
        <v>8918.98</v>
      </c>
    </row>
    <row r="40" spans="1:11" ht="15" thickBot="1" x14ac:dyDescent="0.4">
      <c r="B40" s="76"/>
      <c r="C40" s="122">
        <f>SUM(C38-C39)</f>
        <v>784567.6799999997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183.94</v>
      </c>
    </row>
    <row r="42" spans="1:11" x14ac:dyDescent="0.35">
      <c r="A42" s="6" t="s">
        <v>64</v>
      </c>
      <c r="B42" s="81"/>
      <c r="C42" s="70">
        <v>9640</v>
      </c>
      <c r="E42" s="13" t="s">
        <v>65</v>
      </c>
      <c r="F42" s="13"/>
      <c r="G42" s="13"/>
      <c r="H42" s="13"/>
      <c r="I42" s="13"/>
      <c r="J42" s="120">
        <v>4673.26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5993907.6600000001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7B064D-924A-47EB-98E7-A11D6C437B48}">
  <sheetPr codeName="Sheet34"/>
  <dimension ref="A1:T45"/>
  <sheetViews>
    <sheetView topLeftCell="F25" zoomScale="80" zoomScaleNormal="80" workbookViewId="0">
      <selection activeCell="L46" sqref="L46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45281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f>15</f>
        <v>15</v>
      </c>
      <c r="T3" s="15">
        <f>S3*210000</f>
        <v>3150000</v>
      </c>
    </row>
    <row r="4" spans="1:20" x14ac:dyDescent="0.35">
      <c r="A4" s="39" t="s">
        <v>4</v>
      </c>
      <c r="B4" s="129">
        <v>183193.42</v>
      </c>
      <c r="C4" s="41">
        <v>75</v>
      </c>
      <c r="J4" s="15"/>
      <c r="R4" t="s">
        <v>52</v>
      </c>
      <c r="S4" s="15">
        <f>3</f>
        <v>3</v>
      </c>
      <c r="T4" s="15">
        <f>S4*70000</f>
        <v>210000</v>
      </c>
    </row>
    <row r="5" spans="1:20" x14ac:dyDescent="0.35">
      <c r="A5" s="39" t="s">
        <v>5</v>
      </c>
      <c r="B5" s="129">
        <v>15401.66</v>
      </c>
      <c r="C5" s="41">
        <v>55</v>
      </c>
      <c r="J5" s="15"/>
      <c r="S5" s="15"/>
      <c r="T5" s="42">
        <f>SUM(T3:T4)</f>
        <v>3360000</v>
      </c>
    </row>
    <row r="6" spans="1:20" x14ac:dyDescent="0.35">
      <c r="A6" s="39" t="s">
        <v>6</v>
      </c>
      <c r="B6" s="129">
        <v>24553.119999999999</v>
      </c>
      <c r="C6" s="41">
        <v>71</v>
      </c>
      <c r="J6" s="15"/>
      <c r="S6" s="15"/>
      <c r="T6" s="42"/>
    </row>
    <row r="7" spans="1:20" x14ac:dyDescent="0.35">
      <c r="A7" s="39" t="s">
        <v>7</v>
      </c>
      <c r="B7" s="129">
        <v>9377.1</v>
      </c>
      <c r="C7" s="41">
        <v>51</v>
      </c>
      <c r="J7" s="15"/>
      <c r="R7" t="s">
        <v>53</v>
      </c>
      <c r="S7" s="15">
        <f>S3</f>
        <v>15</v>
      </c>
      <c r="T7" s="15">
        <f>S7*35000</f>
        <v>525000</v>
      </c>
    </row>
    <row r="8" spans="1:20" x14ac:dyDescent="0.35">
      <c r="A8" s="39" t="s">
        <v>8</v>
      </c>
      <c r="B8" s="129">
        <v>24327.58</v>
      </c>
      <c r="C8" s="41">
        <v>35</v>
      </c>
      <c r="J8" s="15"/>
      <c r="S8" s="15"/>
      <c r="T8" s="15"/>
    </row>
    <row r="9" spans="1:20" x14ac:dyDescent="0.35">
      <c r="A9" s="39" t="s">
        <v>9</v>
      </c>
      <c r="B9" s="129">
        <v>11158.45</v>
      </c>
      <c r="C9" s="41">
        <v>82</v>
      </c>
      <c r="J9" s="15"/>
      <c r="S9" s="15"/>
      <c r="T9" s="15"/>
    </row>
    <row r="10" spans="1:20" x14ac:dyDescent="0.35">
      <c r="A10" s="39" t="s">
        <v>10</v>
      </c>
      <c r="B10" s="129">
        <v>11290.74</v>
      </c>
      <c r="C10" s="41">
        <v>55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27346.54</v>
      </c>
      <c r="C11" s="41">
        <v>69</v>
      </c>
      <c r="J11" s="15"/>
    </row>
    <row r="12" spans="1:20" x14ac:dyDescent="0.35">
      <c r="A12" s="39" t="s">
        <v>12</v>
      </c>
      <c r="B12" s="129">
        <v>33966.18</v>
      </c>
      <c r="C12" s="41">
        <v>30</v>
      </c>
      <c r="J12" s="15"/>
    </row>
    <row r="13" spans="1:20" x14ac:dyDescent="0.35">
      <c r="A13" s="39" t="s">
        <v>13</v>
      </c>
      <c r="B13" s="129">
        <v>3590.39</v>
      </c>
      <c r="C13" s="41">
        <v>25</v>
      </c>
      <c r="J13" s="15"/>
    </row>
    <row r="14" spans="1:20" x14ac:dyDescent="0.35">
      <c r="A14" s="39" t="s">
        <v>14</v>
      </c>
      <c r="B14" s="129">
        <v>25015.67</v>
      </c>
      <c r="C14" s="41">
        <v>65</v>
      </c>
      <c r="J14" s="15"/>
    </row>
    <row r="15" spans="1:20" x14ac:dyDescent="0.35">
      <c r="A15" s="39" t="s">
        <v>15</v>
      </c>
      <c r="B15" s="129">
        <v>3989.6</v>
      </c>
      <c r="C15" s="41">
        <v>30</v>
      </c>
      <c r="J15" s="15"/>
    </row>
    <row r="16" spans="1:20" x14ac:dyDescent="0.35">
      <c r="A16" s="39" t="s">
        <v>16</v>
      </c>
      <c r="B16" s="129">
        <v>18310.580000000002</v>
      </c>
      <c r="C16" s="41">
        <v>88</v>
      </c>
      <c r="D16" s="43"/>
      <c r="J16" s="15"/>
    </row>
    <row r="17" spans="1:16" x14ac:dyDescent="0.35">
      <c r="A17" s="39" t="s">
        <v>17</v>
      </c>
      <c r="B17" s="129">
        <v>4288.54</v>
      </c>
      <c r="C17" s="41">
        <v>13</v>
      </c>
      <c r="D17" s="43"/>
      <c r="J17" s="15"/>
    </row>
    <row r="18" spans="1:16" x14ac:dyDescent="0.35">
      <c r="A18" s="39" t="s">
        <v>18</v>
      </c>
      <c r="B18" s="129">
        <v>8315.08</v>
      </c>
      <c r="C18" s="41">
        <v>21</v>
      </c>
      <c r="D18" s="43"/>
      <c r="J18" s="15"/>
    </row>
    <row r="19" spans="1:16" x14ac:dyDescent="0.35">
      <c r="A19" s="39" t="s">
        <v>19</v>
      </c>
      <c r="B19" s="129">
        <v>4234.04</v>
      </c>
      <c r="C19" s="41">
        <v>14</v>
      </c>
      <c r="D19" s="44"/>
      <c r="J19" s="15"/>
    </row>
    <row r="20" spans="1:16" x14ac:dyDescent="0.35">
      <c r="A20" s="39" t="s">
        <v>20</v>
      </c>
      <c r="B20" s="129">
        <v>4573.55</v>
      </c>
      <c r="C20" s="41">
        <v>21</v>
      </c>
      <c r="D20" s="44"/>
      <c r="J20" s="15"/>
    </row>
    <row r="21" spans="1:16" x14ac:dyDescent="0.35">
      <c r="A21" s="39" t="s">
        <v>21</v>
      </c>
      <c r="B21" s="129">
        <v>3770.4</v>
      </c>
      <c r="C21" s="41">
        <v>21</v>
      </c>
      <c r="J21" s="15"/>
    </row>
    <row r="22" spans="1:16" x14ac:dyDescent="0.35">
      <c r="A22" s="39" t="s">
        <v>22</v>
      </c>
      <c r="B22" s="129">
        <v>5126.99</v>
      </c>
      <c r="C22" s="41">
        <v>12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421829.62999999995</v>
      </c>
      <c r="C24" s="46">
        <f>SUM(C4:C23)</f>
        <v>833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421829.62999999995</v>
      </c>
      <c r="E26" s="49" t="s">
        <v>26</v>
      </c>
      <c r="F26" s="49"/>
      <c r="G26" s="49"/>
      <c r="H26" s="49"/>
      <c r="I26" s="49"/>
      <c r="J26" s="118">
        <v>1226.3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31154.94</v>
      </c>
    </row>
    <row r="28" spans="1:16" ht="15" thickBot="1" x14ac:dyDescent="0.4">
      <c r="B28" s="76"/>
      <c r="C28" s="122">
        <f>SUM(C26-C27)</f>
        <v>211829.62999999995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4514667.5999999996</v>
      </c>
      <c r="E30" s="9" t="s">
        <v>31</v>
      </c>
      <c r="F30" s="9"/>
      <c r="G30" s="9"/>
      <c r="H30" s="9"/>
      <c r="I30" s="9"/>
      <c r="J30" s="141">
        <v>9.24</v>
      </c>
    </row>
    <row r="31" spans="1:16" x14ac:dyDescent="0.35">
      <c r="A31" s="3" t="s">
        <v>58</v>
      </c>
      <c r="B31" s="78"/>
      <c r="C31" s="124">
        <f>T5</f>
        <v>3360000</v>
      </c>
      <c r="J31" s="140"/>
    </row>
    <row r="32" spans="1:16" ht="15" thickBot="1" x14ac:dyDescent="0.4">
      <c r="B32" s="76"/>
      <c r="C32" s="122">
        <f>SUM(C30-C31)</f>
        <v>1154667.5999999996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154900.07999999999</v>
      </c>
      <c r="J34" s="140"/>
    </row>
    <row r="35" spans="1:11" x14ac:dyDescent="0.35">
      <c r="A35" s="59" t="s">
        <v>61</v>
      </c>
      <c r="B35" s="79"/>
      <c r="C35" s="126">
        <f>T7</f>
        <v>525000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-370099.92000000004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4669567.68</v>
      </c>
      <c r="E38" s="67" t="s">
        <v>40</v>
      </c>
      <c r="F38" s="67"/>
      <c r="G38" s="67"/>
      <c r="H38" s="67"/>
      <c r="I38" s="67"/>
      <c r="J38" s="119">
        <v>840.64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3885000</v>
      </c>
      <c r="E39" s="67" t="s">
        <v>42</v>
      </c>
      <c r="F39" s="67"/>
      <c r="G39" s="67"/>
      <c r="H39" s="67"/>
      <c r="I39" s="67"/>
      <c r="J39" s="119">
        <v>8918.98</v>
      </c>
    </row>
    <row r="40" spans="1:11" ht="15" thickBot="1" x14ac:dyDescent="0.4">
      <c r="B40" s="76"/>
      <c r="C40" s="122">
        <f>SUM(C38-C39)</f>
        <v>784567.6799999997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183.94</v>
      </c>
    </row>
    <row r="42" spans="1:11" x14ac:dyDescent="0.35">
      <c r="A42" s="6" t="s">
        <v>64</v>
      </c>
      <c r="B42" s="81"/>
      <c r="C42" s="70">
        <v>9641</v>
      </c>
      <c r="E42" s="13" t="s">
        <v>65</v>
      </c>
      <c r="F42" s="13"/>
      <c r="G42" s="13"/>
      <c r="H42" s="13"/>
      <c r="I42" s="13"/>
      <c r="J42" s="120">
        <v>4673.26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5993907.6600000001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A2E42-9B8A-418B-A203-60E985D1C54A}">
  <sheetPr codeName="Sheet35"/>
  <dimension ref="A1:T45"/>
  <sheetViews>
    <sheetView topLeftCell="B22" zoomScale="80" zoomScaleNormal="80" workbookViewId="0">
      <selection activeCell="J26" sqref="J26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45282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16</v>
      </c>
      <c r="T3" s="15">
        <f>S3*210000</f>
        <v>3360000</v>
      </c>
    </row>
    <row r="4" spans="1:20" x14ac:dyDescent="0.35">
      <c r="A4" s="39" t="s">
        <v>4</v>
      </c>
      <c r="B4" s="129">
        <v>97166.17</v>
      </c>
      <c r="C4" s="41">
        <v>46</v>
      </c>
      <c r="J4" s="15"/>
      <c r="R4" t="s">
        <v>52</v>
      </c>
      <c r="S4" s="15">
        <f>3</f>
        <v>3</v>
      </c>
      <c r="T4" s="15">
        <f>S4*70000</f>
        <v>210000</v>
      </c>
    </row>
    <row r="5" spans="1:20" x14ac:dyDescent="0.35">
      <c r="A5" s="39" t="s">
        <v>5</v>
      </c>
      <c r="B5" s="129">
        <v>6863.22</v>
      </c>
      <c r="C5" s="41">
        <v>33</v>
      </c>
      <c r="J5" s="15"/>
      <c r="S5" s="15"/>
      <c r="T5" s="42">
        <f>SUM(T3:T4)</f>
        <v>3570000</v>
      </c>
    </row>
    <row r="6" spans="1:20" x14ac:dyDescent="0.35">
      <c r="A6" s="39" t="s">
        <v>6</v>
      </c>
      <c r="B6" s="129">
        <v>13120.77</v>
      </c>
      <c r="C6" s="41">
        <v>44</v>
      </c>
      <c r="J6" s="15"/>
      <c r="S6" s="15"/>
      <c r="T6" s="42"/>
    </row>
    <row r="7" spans="1:20" x14ac:dyDescent="0.35">
      <c r="A7" s="39" t="s">
        <v>7</v>
      </c>
      <c r="B7" s="129">
        <v>3676.61</v>
      </c>
      <c r="C7" s="41">
        <v>22</v>
      </c>
      <c r="J7" s="15"/>
      <c r="R7" t="s">
        <v>53</v>
      </c>
      <c r="S7" s="15">
        <f>S3</f>
        <v>16</v>
      </c>
      <c r="T7" s="15">
        <f>S7*35000</f>
        <v>560000</v>
      </c>
    </row>
    <row r="8" spans="1:20" x14ac:dyDescent="0.35">
      <c r="A8" s="39" t="s">
        <v>8</v>
      </c>
      <c r="B8" s="129">
        <v>4444.62</v>
      </c>
      <c r="C8" s="41">
        <v>19</v>
      </c>
      <c r="J8" s="15"/>
      <c r="S8" s="15"/>
      <c r="T8" s="15"/>
    </row>
    <row r="9" spans="1:20" x14ac:dyDescent="0.35">
      <c r="A9" s="39" t="s">
        <v>9</v>
      </c>
      <c r="B9" s="129">
        <v>4660.21</v>
      </c>
      <c r="C9" s="41">
        <v>31</v>
      </c>
      <c r="J9" s="15"/>
      <c r="S9" s="15"/>
      <c r="T9" s="15"/>
    </row>
    <row r="10" spans="1:20" x14ac:dyDescent="0.35">
      <c r="A10" s="39" t="s">
        <v>10</v>
      </c>
      <c r="B10" s="129">
        <v>3361.55</v>
      </c>
      <c r="C10" s="41">
        <v>37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9227.16</v>
      </c>
      <c r="C11" s="41">
        <v>34</v>
      </c>
      <c r="J11" s="15"/>
    </row>
    <row r="12" spans="1:20" x14ac:dyDescent="0.35">
      <c r="A12" s="39" t="s">
        <v>12</v>
      </c>
      <c r="B12" s="129">
        <v>18503.82</v>
      </c>
      <c r="C12" s="41">
        <v>12</v>
      </c>
      <c r="J12" s="15"/>
    </row>
    <row r="13" spans="1:20" x14ac:dyDescent="0.35">
      <c r="A13" s="39" t="s">
        <v>13</v>
      </c>
      <c r="B13" s="129">
        <v>1925.28</v>
      </c>
      <c r="C13" s="41">
        <v>16</v>
      </c>
      <c r="J13" s="15"/>
    </row>
    <row r="14" spans="1:20" x14ac:dyDescent="0.35">
      <c r="A14" s="39" t="s">
        <v>14</v>
      </c>
      <c r="B14" s="129">
        <v>15193.66</v>
      </c>
      <c r="C14" s="41">
        <v>23</v>
      </c>
      <c r="J14" s="15"/>
    </row>
    <row r="15" spans="1:20" x14ac:dyDescent="0.35">
      <c r="A15" s="39" t="s">
        <v>15</v>
      </c>
      <c r="B15" s="129">
        <v>2402.6799999999998</v>
      </c>
      <c r="C15" s="41">
        <v>18</v>
      </c>
      <c r="J15" s="15"/>
    </row>
    <row r="16" spans="1:20" x14ac:dyDescent="0.35">
      <c r="A16" s="39" t="s">
        <v>16</v>
      </c>
      <c r="B16" s="129">
        <v>12193.49</v>
      </c>
      <c r="C16" s="41">
        <v>70</v>
      </c>
      <c r="D16" s="43"/>
      <c r="J16" s="15"/>
    </row>
    <row r="17" spans="1:16" x14ac:dyDescent="0.35">
      <c r="A17" s="39" t="s">
        <v>17</v>
      </c>
      <c r="B17" s="129">
        <v>2578.58</v>
      </c>
      <c r="C17" s="41">
        <v>13</v>
      </c>
      <c r="D17" s="43"/>
      <c r="J17" s="15"/>
    </row>
    <row r="18" spans="1:16" x14ac:dyDescent="0.35">
      <c r="A18" s="39" t="s">
        <v>18</v>
      </c>
      <c r="B18" s="129">
        <v>23356.77</v>
      </c>
      <c r="C18" s="41">
        <v>16</v>
      </c>
      <c r="D18" s="43"/>
      <c r="J18" s="15"/>
    </row>
    <row r="19" spans="1:16" x14ac:dyDescent="0.35">
      <c r="A19" s="39" t="s">
        <v>19</v>
      </c>
      <c r="B19" s="129">
        <v>2059.1999999999998</v>
      </c>
      <c r="C19" s="41">
        <v>13</v>
      </c>
      <c r="D19" s="44"/>
      <c r="J19" s="15"/>
    </row>
    <row r="20" spans="1:16" x14ac:dyDescent="0.35">
      <c r="A20" s="39" t="s">
        <v>20</v>
      </c>
      <c r="B20" s="129">
        <v>12276.4</v>
      </c>
      <c r="C20" s="41">
        <v>19</v>
      </c>
      <c r="D20" s="44"/>
      <c r="J20" s="15"/>
    </row>
    <row r="21" spans="1:16" x14ac:dyDescent="0.35">
      <c r="A21" s="39" t="s">
        <v>21</v>
      </c>
      <c r="B21" s="129">
        <v>3727.5</v>
      </c>
      <c r="C21" s="41">
        <v>12</v>
      </c>
      <c r="J21" s="15"/>
    </row>
    <row r="22" spans="1:16" x14ac:dyDescent="0.35">
      <c r="A22" s="39" t="s">
        <v>22</v>
      </c>
      <c r="B22" s="129">
        <v>1194.81</v>
      </c>
      <c r="C22" s="41">
        <v>3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237932.49999999997</v>
      </c>
      <c r="C24" s="46">
        <f>SUM(C4:C23)</f>
        <v>481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237932.49999999997</v>
      </c>
      <c r="E26" s="49" t="s">
        <v>26</v>
      </c>
      <c r="F26" s="49"/>
      <c r="G26" s="49"/>
      <c r="H26" s="49"/>
      <c r="I26" s="49"/>
      <c r="J26" s="118">
        <v>462.63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32406.83</v>
      </c>
    </row>
    <row r="28" spans="1:16" ht="15" thickBot="1" x14ac:dyDescent="0.4">
      <c r="B28" s="76"/>
      <c r="C28" s="122">
        <f>SUM(C26-C27)</f>
        <v>27932.499999999971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5087183.7300000004</v>
      </c>
      <c r="E30" s="9" t="s">
        <v>31</v>
      </c>
      <c r="F30" s="9"/>
      <c r="G30" s="9"/>
      <c r="H30" s="9"/>
      <c r="I30" s="9"/>
      <c r="J30" s="141">
        <v>9.24</v>
      </c>
    </row>
    <row r="31" spans="1:16" x14ac:dyDescent="0.35">
      <c r="A31" s="3" t="s">
        <v>58</v>
      </c>
      <c r="B31" s="78"/>
      <c r="C31" s="124">
        <f>T5</f>
        <v>3570000</v>
      </c>
      <c r="J31" s="140"/>
    </row>
    <row r="32" spans="1:16" ht="15" thickBot="1" x14ac:dyDescent="0.4">
      <c r="B32" s="76"/>
      <c r="C32" s="122">
        <f>SUM(C30-C31)</f>
        <v>1517183.7300000004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183865.14</v>
      </c>
      <c r="J34" s="140"/>
    </row>
    <row r="35" spans="1:11" x14ac:dyDescent="0.35">
      <c r="A35" s="59" t="s">
        <v>61</v>
      </c>
      <c r="B35" s="79"/>
      <c r="C35" s="126">
        <f>T7</f>
        <v>560000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-376134.86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5271048.87</v>
      </c>
      <c r="E38" s="67" t="s">
        <v>40</v>
      </c>
      <c r="F38" s="67"/>
      <c r="G38" s="67"/>
      <c r="H38" s="67"/>
      <c r="I38" s="67"/>
      <c r="J38" s="119">
        <v>496.65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4130000</v>
      </c>
      <c r="E39" s="67" t="s">
        <v>42</v>
      </c>
      <c r="F39" s="67"/>
      <c r="G39" s="67"/>
      <c r="H39" s="67"/>
      <c r="I39" s="67"/>
      <c r="J39" s="119">
        <v>9414.86</v>
      </c>
    </row>
    <row r="40" spans="1:11" ht="15" thickBot="1" x14ac:dyDescent="0.4">
      <c r="B40" s="76"/>
      <c r="C40" s="122">
        <f>SUM(C38-C39)</f>
        <v>1141048.8700000001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69.37</v>
      </c>
    </row>
    <row r="42" spans="1:11" x14ac:dyDescent="0.35">
      <c r="A42" s="6" t="s">
        <v>64</v>
      </c>
      <c r="B42" s="81"/>
      <c r="C42" s="70">
        <v>10113</v>
      </c>
      <c r="E42" s="13" t="s">
        <v>65</v>
      </c>
      <c r="F42" s="13"/>
      <c r="G42" s="13"/>
      <c r="H42" s="13"/>
      <c r="I42" s="13"/>
      <c r="J42" s="120">
        <v>4861.0200000000004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6980774.9500000002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046EE8-DE2A-4A2B-8BAF-E1FFBD8EA8A5}">
  <sheetPr codeName="Sheet36"/>
  <dimension ref="A1:AH44"/>
  <sheetViews>
    <sheetView topLeftCell="A7" zoomScale="70" zoomScaleNormal="70" workbookViewId="0">
      <selection activeCell="B29" sqref="B29"/>
    </sheetView>
  </sheetViews>
  <sheetFormatPr defaultRowHeight="14.5" x14ac:dyDescent="0.35"/>
  <cols>
    <col min="1" max="1" width="42" customWidth="1"/>
    <col min="2" max="2" width="33.54296875" style="115" customWidth="1"/>
    <col min="3" max="3" width="22" style="115" customWidth="1"/>
    <col min="4" max="4" width="24.36328125" style="115" customWidth="1"/>
    <col min="5" max="5" width="18.6328125" customWidth="1"/>
    <col min="6" max="6" width="26.54296875" customWidth="1"/>
    <col min="7" max="7" width="25.90625" customWidth="1"/>
    <col min="8" max="8" width="26.36328125" style="140" customWidth="1"/>
    <col min="14" max="14" width="14.453125" customWidth="1"/>
    <col min="18" max="18" width="15" style="15" customWidth="1"/>
    <col min="28" max="28" width="20.36328125" customWidth="1"/>
    <col min="30" max="30" width="14.54296875" customWidth="1"/>
  </cols>
  <sheetData>
    <row r="1" spans="1:34" x14ac:dyDescent="0.35">
      <c r="A1" s="33" t="s">
        <v>47</v>
      </c>
      <c r="B1" s="116" t="s">
        <v>80</v>
      </c>
      <c r="C1" s="105"/>
      <c r="D1" s="105"/>
      <c r="E1" s="35"/>
      <c r="F1" s="35"/>
      <c r="G1" s="35"/>
      <c r="H1" s="123"/>
    </row>
    <row r="2" spans="1:34" x14ac:dyDescent="0.35">
      <c r="B2" s="105"/>
      <c r="C2" s="105"/>
      <c r="D2" s="105"/>
      <c r="E2" s="35"/>
      <c r="F2" s="35"/>
      <c r="G2" s="35"/>
      <c r="H2" s="123"/>
    </row>
    <row r="3" spans="1:34" x14ac:dyDescent="0.35">
      <c r="A3" s="36" t="s">
        <v>1</v>
      </c>
      <c r="B3" s="106" t="s">
        <v>69</v>
      </c>
      <c r="C3" s="106" t="s">
        <v>70</v>
      </c>
      <c r="D3" s="106" t="s">
        <v>71</v>
      </c>
      <c r="E3" s="37" t="s">
        <v>72</v>
      </c>
      <c r="F3" s="37" t="s">
        <v>73</v>
      </c>
      <c r="G3" s="37" t="s">
        <v>74</v>
      </c>
      <c r="H3" s="37" t="s">
        <v>75</v>
      </c>
      <c r="I3" s="38" t="s">
        <v>50</v>
      </c>
      <c r="Z3" t="s">
        <v>51</v>
      </c>
      <c r="AA3" s="15">
        <v>1</v>
      </c>
      <c r="AB3" s="15">
        <f>AA3*210000</f>
        <v>210000</v>
      </c>
      <c r="AC3">
        <v>1</v>
      </c>
      <c r="AD3">
        <f>AC3*210000</f>
        <v>210000</v>
      </c>
    </row>
    <row r="4" spans="1:34" x14ac:dyDescent="0.35">
      <c r="A4" s="39" t="s">
        <v>4</v>
      </c>
      <c r="B4" s="102">
        <v>198102.11</v>
      </c>
      <c r="C4" s="102">
        <v>211887.91</v>
      </c>
      <c r="D4" s="102">
        <v>211887.91</v>
      </c>
      <c r="E4" s="102">
        <v>107250.39</v>
      </c>
      <c r="F4" s="41">
        <v>85</v>
      </c>
      <c r="G4" s="41">
        <v>93</v>
      </c>
      <c r="H4" s="41">
        <v>93</v>
      </c>
      <c r="N4" s="189"/>
      <c r="Z4" t="s">
        <v>52</v>
      </c>
      <c r="AA4" s="15">
        <v>0</v>
      </c>
      <c r="AB4" s="15">
        <f>AA4*70000</f>
        <v>0</v>
      </c>
      <c r="AC4">
        <v>0</v>
      </c>
      <c r="AD4">
        <f>AC4*70000</f>
        <v>0</v>
      </c>
    </row>
    <row r="5" spans="1:34" x14ac:dyDescent="0.35">
      <c r="A5" s="39" t="s">
        <v>5</v>
      </c>
      <c r="B5" s="102">
        <v>9504.5499999999993</v>
      </c>
      <c r="C5" s="102">
        <v>21216.73</v>
      </c>
      <c r="D5" s="102">
        <v>21216.73</v>
      </c>
      <c r="E5" s="102">
        <v>20098.8</v>
      </c>
      <c r="F5" s="41">
        <v>88</v>
      </c>
      <c r="G5" s="41">
        <v>109</v>
      </c>
      <c r="H5" s="41">
        <v>109</v>
      </c>
      <c r="N5" s="189"/>
      <c r="AA5" s="15"/>
      <c r="AB5" s="42">
        <f>SUM(AB3:AB4)</f>
        <v>210000</v>
      </c>
      <c r="AD5">
        <f>AD4+AD3</f>
        <v>210000</v>
      </c>
    </row>
    <row r="6" spans="1:34" x14ac:dyDescent="0.35">
      <c r="A6" s="39" t="s">
        <v>6</v>
      </c>
      <c r="B6" s="102">
        <v>11276.74</v>
      </c>
      <c r="C6" s="102">
        <v>11276.74</v>
      </c>
      <c r="D6" s="102">
        <v>11276.74</v>
      </c>
      <c r="E6" s="102"/>
      <c r="F6" s="41">
        <v>95</v>
      </c>
      <c r="G6" s="41">
        <v>95</v>
      </c>
      <c r="H6" s="41">
        <v>95</v>
      </c>
      <c r="N6" s="189"/>
      <c r="AA6" s="15"/>
      <c r="AB6" s="42"/>
    </row>
    <row r="7" spans="1:34" x14ac:dyDescent="0.35">
      <c r="A7" s="39" t="s">
        <v>7</v>
      </c>
      <c r="B7" s="102">
        <v>14034.61</v>
      </c>
      <c r="C7" s="102">
        <v>14034.61</v>
      </c>
      <c r="D7" s="102">
        <v>14034.61</v>
      </c>
      <c r="E7" s="102"/>
      <c r="F7" s="41">
        <v>59</v>
      </c>
      <c r="G7" s="41">
        <v>59</v>
      </c>
      <c r="H7" s="41">
        <v>59</v>
      </c>
      <c r="N7" s="189"/>
      <c r="Z7" t="s">
        <v>53</v>
      </c>
      <c r="AA7" s="15">
        <f>AA3</f>
        <v>1</v>
      </c>
      <c r="AB7" s="15">
        <f>AA7*35000</f>
        <v>35000</v>
      </c>
    </row>
    <row r="8" spans="1:34" x14ac:dyDescent="0.35">
      <c r="A8" s="39" t="s">
        <v>8</v>
      </c>
      <c r="B8" s="102">
        <v>9433.3700000000008</v>
      </c>
      <c r="C8" s="102">
        <v>9433.3700000000008</v>
      </c>
      <c r="D8" s="102">
        <v>9433.3700000000008</v>
      </c>
      <c r="E8" s="102"/>
      <c r="F8" s="41">
        <v>31</v>
      </c>
      <c r="G8" s="41">
        <v>31</v>
      </c>
      <c r="H8" s="41">
        <v>31</v>
      </c>
      <c r="N8" s="189"/>
      <c r="AA8" s="15"/>
      <c r="AB8" s="15"/>
    </row>
    <row r="9" spans="1:34" x14ac:dyDescent="0.35">
      <c r="A9" s="39" t="s">
        <v>9</v>
      </c>
      <c r="B9" s="102">
        <v>7820.96</v>
      </c>
      <c r="C9" s="102">
        <v>7820.96</v>
      </c>
      <c r="D9" s="102">
        <v>7820.96</v>
      </c>
      <c r="E9" s="102"/>
      <c r="F9" s="41">
        <v>50</v>
      </c>
      <c r="G9" s="41">
        <v>50</v>
      </c>
      <c r="H9" s="41">
        <v>50</v>
      </c>
      <c r="N9" s="189"/>
      <c r="AA9" s="15"/>
      <c r="AB9" s="15"/>
    </row>
    <row r="10" spans="1:34" x14ac:dyDescent="0.35">
      <c r="A10" s="39" t="s">
        <v>10</v>
      </c>
      <c r="B10" s="102">
        <v>11637.2</v>
      </c>
      <c r="C10" s="102">
        <v>11637.2</v>
      </c>
      <c r="D10" s="102">
        <v>11637.2</v>
      </c>
      <c r="E10" s="102"/>
      <c r="F10" s="41">
        <v>72</v>
      </c>
      <c r="G10" s="41">
        <v>72</v>
      </c>
      <c r="H10" s="41">
        <v>72</v>
      </c>
      <c r="N10" s="189"/>
      <c r="AA10" s="26" t="s">
        <v>54</v>
      </c>
      <c r="AB10" s="26"/>
      <c r="AC10" s="6"/>
      <c r="AD10" s="6"/>
      <c r="AE10" s="6"/>
      <c r="AF10" s="6"/>
      <c r="AG10" s="6"/>
      <c r="AH10" s="6"/>
    </row>
    <row r="11" spans="1:34" x14ac:dyDescent="0.35">
      <c r="A11" s="39" t="s">
        <v>11</v>
      </c>
      <c r="B11" s="102">
        <v>8205.4699999999993</v>
      </c>
      <c r="C11" s="102">
        <v>8205.4699999999993</v>
      </c>
      <c r="D11" s="102">
        <v>8205.4699999999993</v>
      </c>
      <c r="E11" s="102">
        <v>21.74</v>
      </c>
      <c r="F11" s="41">
        <v>91</v>
      </c>
      <c r="G11" s="41">
        <v>91</v>
      </c>
      <c r="H11" s="41">
        <v>91</v>
      </c>
      <c r="N11" s="189"/>
    </row>
    <row r="12" spans="1:34" x14ac:dyDescent="0.35">
      <c r="A12" s="39" t="s">
        <v>12</v>
      </c>
      <c r="B12" s="102">
        <v>5429.96</v>
      </c>
      <c r="C12" s="102">
        <v>5429.96</v>
      </c>
      <c r="D12" s="102">
        <v>5429.96</v>
      </c>
      <c r="E12" s="102">
        <v>1075.44</v>
      </c>
      <c r="F12" s="41">
        <v>11</v>
      </c>
      <c r="G12" s="41">
        <v>11</v>
      </c>
      <c r="H12" s="41">
        <v>11</v>
      </c>
      <c r="N12" s="189"/>
    </row>
    <row r="13" spans="1:34" x14ac:dyDescent="0.35">
      <c r="A13" s="39" t="s">
        <v>13</v>
      </c>
      <c r="B13" s="102">
        <v>2633.08</v>
      </c>
      <c r="C13" s="102">
        <v>2633.08</v>
      </c>
      <c r="D13" s="102">
        <v>2633.08</v>
      </c>
      <c r="E13" s="102"/>
      <c r="F13" s="41">
        <v>40</v>
      </c>
      <c r="G13" s="41">
        <v>40</v>
      </c>
      <c r="H13" s="41">
        <v>40</v>
      </c>
      <c r="N13" s="189"/>
    </row>
    <row r="14" spans="1:34" x14ac:dyDescent="0.35">
      <c r="A14" s="39" t="s">
        <v>14</v>
      </c>
      <c r="B14" s="102">
        <v>5713.74</v>
      </c>
      <c r="C14" s="102">
        <v>5713.74</v>
      </c>
      <c r="D14" s="102">
        <v>5713.74</v>
      </c>
      <c r="E14" s="102"/>
      <c r="F14" s="41">
        <v>41</v>
      </c>
      <c r="G14" s="41">
        <v>41</v>
      </c>
      <c r="H14" s="41">
        <v>41</v>
      </c>
      <c r="N14" s="189"/>
    </row>
    <row r="15" spans="1:34" x14ac:dyDescent="0.35">
      <c r="A15" s="39" t="s">
        <v>15</v>
      </c>
      <c r="B15" s="102">
        <v>9178.7900000000009</v>
      </c>
      <c r="C15" s="102">
        <v>9178.7900000000009</v>
      </c>
      <c r="D15" s="102">
        <v>9178.7900000000009</v>
      </c>
      <c r="E15" s="102"/>
      <c r="F15" s="41">
        <v>44</v>
      </c>
      <c r="G15" s="41">
        <v>44</v>
      </c>
      <c r="H15" s="41">
        <v>44</v>
      </c>
      <c r="N15" s="189"/>
    </row>
    <row r="16" spans="1:34" x14ac:dyDescent="0.35">
      <c r="A16" s="39" t="s">
        <v>79</v>
      </c>
      <c r="B16" s="102">
        <v>11418.77</v>
      </c>
      <c r="C16" s="102">
        <v>11418.77</v>
      </c>
      <c r="D16" s="102">
        <v>11418.77</v>
      </c>
      <c r="E16" s="102"/>
      <c r="F16" s="41">
        <v>110</v>
      </c>
      <c r="G16" s="41">
        <v>110</v>
      </c>
      <c r="H16" s="41">
        <v>110</v>
      </c>
      <c r="I16" s="43"/>
      <c r="N16" s="190"/>
    </row>
    <row r="17" spans="1:24" x14ac:dyDescent="0.35">
      <c r="A17" s="39" t="s">
        <v>17</v>
      </c>
      <c r="B17" s="102">
        <v>5095.33</v>
      </c>
      <c r="C17" s="102">
        <v>5095.33</v>
      </c>
      <c r="D17" s="102">
        <v>5095.33</v>
      </c>
      <c r="E17" s="102"/>
      <c r="F17" s="41">
        <v>39</v>
      </c>
      <c r="G17" s="41">
        <v>39</v>
      </c>
      <c r="H17" s="41">
        <v>39</v>
      </c>
      <c r="I17" s="43"/>
      <c r="N17" s="189"/>
    </row>
    <row r="18" spans="1:24" x14ac:dyDescent="0.35">
      <c r="A18" s="39" t="s">
        <v>18</v>
      </c>
      <c r="B18" s="102">
        <v>3517.52</v>
      </c>
      <c r="C18" s="102">
        <v>3517.52</v>
      </c>
      <c r="D18" s="102">
        <v>3517.52</v>
      </c>
      <c r="E18" s="102"/>
      <c r="F18" s="41">
        <v>16</v>
      </c>
      <c r="G18" s="41">
        <v>16</v>
      </c>
      <c r="H18" s="41">
        <v>16</v>
      </c>
      <c r="I18" s="43"/>
      <c r="N18" s="189"/>
    </row>
    <row r="19" spans="1:24" x14ac:dyDescent="0.35">
      <c r="A19" s="39" t="s">
        <v>19</v>
      </c>
      <c r="B19" s="102">
        <v>2083.54</v>
      </c>
      <c r="C19" s="102">
        <v>2083.54</v>
      </c>
      <c r="D19" s="102">
        <v>2083.54</v>
      </c>
      <c r="E19" s="102">
        <v>166.85</v>
      </c>
      <c r="F19" s="41">
        <v>26</v>
      </c>
      <c r="G19" s="41">
        <v>26</v>
      </c>
      <c r="H19" s="41">
        <v>26</v>
      </c>
      <c r="I19" s="44"/>
      <c r="N19" s="189"/>
    </row>
    <row r="20" spans="1:24" x14ac:dyDescent="0.35">
      <c r="A20" s="39" t="s">
        <v>20</v>
      </c>
      <c r="B20" s="102">
        <v>4402.3599999999997</v>
      </c>
      <c r="C20" s="102">
        <v>4402.3599999999997</v>
      </c>
      <c r="D20" s="102">
        <v>4402.3599999999997</v>
      </c>
      <c r="E20" s="102"/>
      <c r="F20" s="41">
        <v>27</v>
      </c>
      <c r="G20" s="41">
        <v>27</v>
      </c>
      <c r="H20" s="41">
        <v>27</v>
      </c>
      <c r="I20" s="44"/>
      <c r="N20" s="189"/>
    </row>
    <row r="21" spans="1:24" x14ac:dyDescent="0.35">
      <c r="A21" s="39" t="s">
        <v>21</v>
      </c>
      <c r="B21" s="102">
        <v>14182.67</v>
      </c>
      <c r="C21" s="102">
        <v>14182.67</v>
      </c>
      <c r="D21" s="102">
        <v>14182.67</v>
      </c>
      <c r="E21" s="102"/>
      <c r="F21" s="41">
        <v>21</v>
      </c>
      <c r="G21" s="41">
        <v>21</v>
      </c>
      <c r="H21" s="41">
        <v>21</v>
      </c>
      <c r="N21" s="189"/>
    </row>
    <row r="22" spans="1:24" x14ac:dyDescent="0.35">
      <c r="A22" s="39" t="s">
        <v>22</v>
      </c>
      <c r="B22" s="102">
        <v>0</v>
      </c>
      <c r="C22" s="102">
        <v>0</v>
      </c>
      <c r="D22" s="102">
        <v>0</v>
      </c>
      <c r="E22" s="102">
        <v>0</v>
      </c>
      <c r="F22" s="41">
        <v>0</v>
      </c>
      <c r="G22" s="41">
        <v>0</v>
      </c>
      <c r="H22" s="41">
        <v>0</v>
      </c>
      <c r="I22" s="44"/>
      <c r="N22" s="189"/>
    </row>
    <row r="23" spans="1:24" x14ac:dyDescent="0.35">
      <c r="A23" s="39" t="s">
        <v>23</v>
      </c>
      <c r="B23" s="97">
        <v>0</v>
      </c>
      <c r="C23" s="102">
        <v>0</v>
      </c>
      <c r="D23" s="102">
        <v>0</v>
      </c>
      <c r="E23" s="102">
        <v>0</v>
      </c>
      <c r="F23" s="41">
        <v>0</v>
      </c>
      <c r="G23" s="41">
        <v>0</v>
      </c>
      <c r="H23" s="41">
        <v>0</v>
      </c>
      <c r="N23" s="189"/>
      <c r="X23" s="74"/>
    </row>
    <row r="24" spans="1:24" ht="15" thickBot="1" x14ac:dyDescent="0.4">
      <c r="A24" s="36" t="s">
        <v>55</v>
      </c>
      <c r="B24" s="103">
        <f>SUM(B4:B23)</f>
        <v>333670.76999999996</v>
      </c>
      <c r="C24" s="103">
        <f>SUM(C4:C23)</f>
        <v>359168.75</v>
      </c>
      <c r="D24" s="103">
        <f>SUM(D4:D23)</f>
        <v>359168.75</v>
      </c>
      <c r="E24" s="103">
        <f>SUM(E4:E23)</f>
        <v>128613.22000000002</v>
      </c>
      <c r="F24" s="46">
        <f>SUM(F4:F23)</f>
        <v>946</v>
      </c>
      <c r="G24" s="46">
        <f t="shared" ref="G24:H24" si="0">SUM(G4:G23)</f>
        <v>975</v>
      </c>
      <c r="H24" s="192">
        <f t="shared" si="0"/>
        <v>975</v>
      </c>
    </row>
    <row r="25" spans="1:24" x14ac:dyDescent="0.35">
      <c r="B25" s="105"/>
      <c r="C25" s="105"/>
      <c r="D25" s="105"/>
      <c r="E25" s="35"/>
      <c r="F25" s="35"/>
      <c r="G25" s="35"/>
      <c r="H25" s="123"/>
    </row>
    <row r="26" spans="1:24" x14ac:dyDescent="0.35">
      <c r="A26" s="2" t="s">
        <v>76</v>
      </c>
      <c r="B26" s="107">
        <f>IF(AND(WEEKDAY(B1, 2)&lt;6, WEEKDAY(B1, 2)&lt;&gt;7), 210000, 70000)</f>
        <v>210000</v>
      </c>
      <c r="C26" s="107">
        <f>B30</f>
        <v>210000</v>
      </c>
      <c r="D26" s="107">
        <f>AD5</f>
        <v>210000</v>
      </c>
      <c r="I26" s="49" t="s">
        <v>26</v>
      </c>
      <c r="J26" s="49"/>
      <c r="K26" s="49"/>
      <c r="L26" s="49"/>
      <c r="M26" s="49"/>
      <c r="N26" s="118">
        <v>213.72</v>
      </c>
      <c r="R26"/>
    </row>
    <row r="27" spans="1:24" ht="15" thickBot="1" x14ac:dyDescent="0.4">
      <c r="B27" s="108">
        <f>SUM(B24-B26)</f>
        <v>123670.76999999996</v>
      </c>
      <c r="C27" s="108">
        <f t="shared" ref="C27:D27" si="1">SUM(C24-C26)</f>
        <v>149168.75</v>
      </c>
      <c r="D27" s="108">
        <f t="shared" si="1"/>
        <v>149168.75</v>
      </c>
      <c r="I27" s="49" t="s">
        <v>28</v>
      </c>
      <c r="J27" s="49"/>
      <c r="K27" s="49"/>
      <c r="L27" s="49"/>
      <c r="M27" s="49"/>
      <c r="N27" s="118">
        <v>213.72</v>
      </c>
      <c r="R27"/>
    </row>
    <row r="28" spans="1:24" ht="15" thickTop="1" x14ac:dyDescent="0.35">
      <c r="B28" s="105"/>
      <c r="C28" s="105"/>
      <c r="D28" s="105"/>
      <c r="E28" s="51"/>
      <c r="O28" s="15"/>
      <c r="R28"/>
    </row>
    <row r="29" spans="1:24" x14ac:dyDescent="0.35">
      <c r="A29" s="3" t="s">
        <v>57</v>
      </c>
      <c r="B29" s="109">
        <v>284868.55</v>
      </c>
      <c r="C29"/>
      <c r="D29"/>
      <c r="I29" s="9" t="s">
        <v>29</v>
      </c>
      <c r="J29" s="9"/>
      <c r="K29" s="9"/>
      <c r="L29" s="9"/>
      <c r="M29" s="9"/>
      <c r="N29" s="16"/>
      <c r="R29"/>
    </row>
    <row r="30" spans="1:24" x14ac:dyDescent="0.35">
      <c r="A30" s="3" t="s">
        <v>58</v>
      </c>
      <c r="B30" s="109">
        <f>AB5</f>
        <v>210000</v>
      </c>
      <c r="C30"/>
      <c r="D30"/>
      <c r="I30" s="9" t="s">
        <v>31</v>
      </c>
      <c r="J30" s="9"/>
      <c r="K30" s="9"/>
      <c r="L30" s="9"/>
      <c r="M30" s="9"/>
      <c r="N30" s="141"/>
      <c r="R30"/>
    </row>
    <row r="31" spans="1:24" ht="15" thickBot="1" x14ac:dyDescent="0.4">
      <c r="B31" s="108">
        <f>SUM(B29-B30)</f>
        <v>74868.549999999988</v>
      </c>
      <c r="C31"/>
      <c r="D31"/>
      <c r="N31" s="15"/>
      <c r="R31"/>
    </row>
    <row r="32" spans="1:24" ht="15" thickTop="1" x14ac:dyDescent="0.35">
      <c r="B32" s="110"/>
      <c r="C32"/>
      <c r="D32"/>
      <c r="I32" s="56" t="s">
        <v>33</v>
      </c>
      <c r="J32" s="56"/>
      <c r="K32" s="56"/>
      <c r="L32" s="56"/>
      <c r="M32" s="56"/>
      <c r="N32" s="57" t="s">
        <v>59</v>
      </c>
      <c r="R32"/>
    </row>
    <row r="33" spans="1:18" x14ac:dyDescent="0.35">
      <c r="A33" s="59" t="s">
        <v>60</v>
      </c>
      <c r="B33" s="111">
        <v>118896.75</v>
      </c>
      <c r="C33"/>
      <c r="D33"/>
      <c r="I33" s="56" t="s">
        <v>34</v>
      </c>
      <c r="J33" s="56"/>
      <c r="K33" s="56"/>
      <c r="L33" s="56"/>
      <c r="M33" s="56"/>
      <c r="N33" s="57" t="s">
        <v>59</v>
      </c>
      <c r="R33"/>
    </row>
    <row r="34" spans="1:18" x14ac:dyDescent="0.35">
      <c r="A34" s="59" t="s">
        <v>61</v>
      </c>
      <c r="B34" s="111">
        <f>AB7</f>
        <v>35000</v>
      </c>
      <c r="C34"/>
      <c r="D34"/>
      <c r="N34" s="15"/>
      <c r="R34"/>
    </row>
    <row r="35" spans="1:18" ht="15" thickBot="1" x14ac:dyDescent="0.4">
      <c r="B35" s="108">
        <f>SUM(B33-B34)</f>
        <v>83896.75</v>
      </c>
      <c r="C35"/>
      <c r="D35"/>
      <c r="I35" s="62" t="s">
        <v>37</v>
      </c>
      <c r="J35" s="62"/>
      <c r="K35" s="62"/>
      <c r="L35" s="62"/>
      <c r="M35" s="62"/>
      <c r="N35" s="63"/>
      <c r="R35"/>
    </row>
    <row r="36" spans="1:18" ht="15" thickTop="1" x14ac:dyDescent="0.35">
      <c r="B36" s="110"/>
      <c r="C36"/>
      <c r="D36"/>
      <c r="I36" s="62" t="s">
        <v>38</v>
      </c>
      <c r="J36" s="62"/>
      <c r="K36" s="62"/>
      <c r="L36" s="62"/>
      <c r="M36" s="62"/>
      <c r="N36" s="63"/>
      <c r="R36"/>
    </row>
    <row r="37" spans="1:18" x14ac:dyDescent="0.35">
      <c r="A37" s="64" t="s">
        <v>62</v>
      </c>
      <c r="B37" s="112">
        <f>SUM(B29,B33)</f>
        <v>403765.3</v>
      </c>
      <c r="C37"/>
      <c r="D37"/>
      <c r="N37" s="15"/>
      <c r="O37" t="s">
        <v>50</v>
      </c>
      <c r="R37"/>
    </row>
    <row r="38" spans="1:18" x14ac:dyDescent="0.35">
      <c r="A38" s="64" t="s">
        <v>63</v>
      </c>
      <c r="B38" s="112">
        <f>SUM(B30,B34)</f>
        <v>245000</v>
      </c>
      <c r="C38"/>
      <c r="D38"/>
      <c r="I38" s="67" t="s">
        <v>40</v>
      </c>
      <c r="J38" s="67"/>
      <c r="K38" s="67"/>
      <c r="L38" s="67"/>
      <c r="M38" s="67"/>
      <c r="N38" s="119">
        <v>820.3</v>
      </c>
      <c r="R38"/>
    </row>
    <row r="39" spans="1:18" ht="15" thickBot="1" x14ac:dyDescent="0.4">
      <c r="B39" s="104">
        <f>B37-B38</f>
        <v>158765.29999999999</v>
      </c>
      <c r="C39"/>
      <c r="D39"/>
      <c r="I39" s="67" t="s">
        <v>42</v>
      </c>
      <c r="J39" s="67"/>
      <c r="K39" s="67"/>
      <c r="L39" s="67"/>
      <c r="M39" s="67"/>
      <c r="N39" s="119">
        <v>820.3</v>
      </c>
      <c r="R39"/>
    </row>
    <row r="40" spans="1:18" ht="15" thickTop="1" x14ac:dyDescent="0.35">
      <c r="B40" s="105"/>
      <c r="C40"/>
      <c r="D40"/>
      <c r="N40" s="140"/>
      <c r="R40"/>
    </row>
    <row r="41" spans="1:18" x14ac:dyDescent="0.35">
      <c r="A41" s="6" t="s">
        <v>64</v>
      </c>
      <c r="B41" s="117">
        <v>975</v>
      </c>
      <c r="C41"/>
      <c r="D41"/>
      <c r="I41" s="13" t="s">
        <v>43</v>
      </c>
      <c r="J41" s="13"/>
      <c r="K41" s="13"/>
      <c r="L41" s="13"/>
      <c r="M41" s="13"/>
      <c r="N41" s="120">
        <v>32.06</v>
      </c>
      <c r="R41"/>
    </row>
    <row r="42" spans="1:18" x14ac:dyDescent="0.35">
      <c r="B42" s="105"/>
      <c r="C42"/>
      <c r="D42"/>
      <c r="I42" s="13" t="s">
        <v>65</v>
      </c>
      <c r="J42" s="13"/>
      <c r="K42" s="13"/>
      <c r="L42" s="13"/>
      <c r="M42" s="13"/>
      <c r="N42" s="120">
        <v>32.06</v>
      </c>
      <c r="R42"/>
    </row>
    <row r="43" spans="1:18" x14ac:dyDescent="0.35">
      <c r="A43" s="7" t="s">
        <v>66</v>
      </c>
      <c r="B43" s="114">
        <v>202693.62</v>
      </c>
      <c r="C43"/>
      <c r="D43"/>
      <c r="Q43" s="15"/>
      <c r="R43"/>
    </row>
    <row r="44" spans="1:18" x14ac:dyDescent="0.35">
      <c r="B44" s="105"/>
      <c r="C44" s="105"/>
      <c r="D44"/>
      <c r="E44" s="35"/>
      <c r="G44" s="35"/>
      <c r="H44" s="123"/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A33B9-9F4D-4640-89D0-B96CDC441E17}">
  <sheetPr codeName="Sheet37"/>
  <dimension ref="A1:T45"/>
  <sheetViews>
    <sheetView topLeftCell="A16" zoomScale="80" zoomScaleNormal="80" workbookViewId="0">
      <selection activeCell="C44" sqref="C44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45300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2</v>
      </c>
      <c r="T3" s="15">
        <f>S3*210000</f>
        <v>420000</v>
      </c>
    </row>
    <row r="4" spans="1:20" x14ac:dyDescent="0.35">
      <c r="A4" s="39" t="s">
        <v>4</v>
      </c>
      <c r="B4" s="129">
        <v>30224.11</v>
      </c>
      <c r="C4" s="41">
        <v>77</v>
      </c>
      <c r="J4" s="15"/>
      <c r="R4" t="s">
        <v>52</v>
      </c>
      <c r="S4" s="15">
        <v>0</v>
      </c>
      <c r="T4" s="15">
        <f>S4*70000</f>
        <v>0</v>
      </c>
    </row>
    <row r="5" spans="1:20" x14ac:dyDescent="0.35">
      <c r="A5" s="39" t="s">
        <v>5</v>
      </c>
      <c r="B5" s="129">
        <v>14777.86</v>
      </c>
      <c r="C5" s="41">
        <v>52</v>
      </c>
      <c r="J5" s="15"/>
      <c r="S5" s="15"/>
      <c r="T5" s="42">
        <f>SUM(T3:T4)</f>
        <v>420000</v>
      </c>
    </row>
    <row r="6" spans="1:20" x14ac:dyDescent="0.35">
      <c r="A6" s="39" t="s">
        <v>6</v>
      </c>
      <c r="B6" s="129">
        <v>7978.95</v>
      </c>
      <c r="C6" s="41">
        <v>69</v>
      </c>
      <c r="J6" s="15"/>
      <c r="S6" s="15"/>
      <c r="T6" s="42"/>
    </row>
    <row r="7" spans="1:20" x14ac:dyDescent="0.35">
      <c r="A7" s="39" t="s">
        <v>7</v>
      </c>
      <c r="B7" s="129">
        <v>6180.9</v>
      </c>
      <c r="C7" s="41">
        <v>40</v>
      </c>
      <c r="J7" s="15"/>
      <c r="R7" t="s">
        <v>53</v>
      </c>
      <c r="S7" s="15">
        <f>S3</f>
        <v>2</v>
      </c>
      <c r="T7" s="15">
        <f>S7*35000</f>
        <v>70000</v>
      </c>
    </row>
    <row r="8" spans="1:20" x14ac:dyDescent="0.35">
      <c r="A8" s="39" t="s">
        <v>8</v>
      </c>
      <c r="B8" s="129">
        <v>25055.01</v>
      </c>
      <c r="C8" s="41">
        <v>23</v>
      </c>
      <c r="J8" s="15"/>
      <c r="S8" s="15"/>
      <c r="T8" s="15"/>
    </row>
    <row r="9" spans="1:20" x14ac:dyDescent="0.35">
      <c r="A9" s="39" t="s">
        <v>9</v>
      </c>
      <c r="B9" s="129">
        <v>7113.11</v>
      </c>
      <c r="C9" s="41">
        <v>67</v>
      </c>
      <c r="J9" s="15"/>
      <c r="S9" s="15"/>
      <c r="T9" s="15"/>
    </row>
    <row r="10" spans="1:20" x14ac:dyDescent="0.35">
      <c r="A10" s="39" t="s">
        <v>10</v>
      </c>
      <c r="B10" s="129">
        <v>7727.07</v>
      </c>
      <c r="C10" s="41">
        <v>38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7773.1</v>
      </c>
      <c r="C11" s="41">
        <v>51</v>
      </c>
      <c r="J11" s="15"/>
    </row>
    <row r="12" spans="1:20" x14ac:dyDescent="0.35">
      <c r="A12" s="39" t="s">
        <v>12</v>
      </c>
      <c r="B12" s="129">
        <v>1753.86</v>
      </c>
      <c r="C12" s="41">
        <v>15</v>
      </c>
      <c r="J12" s="15"/>
    </row>
    <row r="13" spans="1:20" x14ac:dyDescent="0.35">
      <c r="A13" s="39" t="s">
        <v>13</v>
      </c>
      <c r="B13" s="129">
        <v>1933.14</v>
      </c>
      <c r="C13" s="41">
        <v>16</v>
      </c>
      <c r="J13" s="15"/>
    </row>
    <row r="14" spans="1:20" x14ac:dyDescent="0.35">
      <c r="A14" s="39" t="s">
        <v>14</v>
      </c>
      <c r="B14" s="129">
        <v>2929.52</v>
      </c>
      <c r="C14" s="41">
        <v>19</v>
      </c>
      <c r="J14" s="15"/>
    </row>
    <row r="15" spans="1:20" x14ac:dyDescent="0.35">
      <c r="A15" s="39" t="s">
        <v>15</v>
      </c>
      <c r="B15" s="129">
        <v>3009.1</v>
      </c>
      <c r="C15" s="41">
        <v>33</v>
      </c>
      <c r="J15" s="15"/>
    </row>
    <row r="16" spans="1:20" x14ac:dyDescent="0.35">
      <c r="A16" s="39" t="s">
        <v>16</v>
      </c>
      <c r="B16" s="129">
        <v>15191.95</v>
      </c>
      <c r="C16" s="41">
        <v>72</v>
      </c>
      <c r="D16" s="43"/>
      <c r="J16" s="15"/>
    </row>
    <row r="17" spans="1:16" x14ac:dyDescent="0.35">
      <c r="A17" s="39" t="s">
        <v>17</v>
      </c>
      <c r="B17" s="129">
        <v>4707.09</v>
      </c>
      <c r="C17" s="41">
        <v>17</v>
      </c>
      <c r="D17" s="43"/>
      <c r="J17" s="15"/>
    </row>
    <row r="18" spans="1:16" x14ac:dyDescent="0.35">
      <c r="A18" s="39" t="s">
        <v>18</v>
      </c>
      <c r="B18" s="129">
        <v>942.24</v>
      </c>
      <c r="C18" s="41">
        <v>5</v>
      </c>
      <c r="D18" s="43"/>
      <c r="J18" s="15"/>
    </row>
    <row r="19" spans="1:16" x14ac:dyDescent="0.35">
      <c r="A19" s="39" t="s">
        <v>19</v>
      </c>
      <c r="B19" s="129">
        <v>1744.78</v>
      </c>
      <c r="C19" s="41">
        <v>16</v>
      </c>
      <c r="D19" s="44"/>
      <c r="J19" s="15"/>
    </row>
    <row r="20" spans="1:16" x14ac:dyDescent="0.35">
      <c r="A20" s="39" t="s">
        <v>20</v>
      </c>
      <c r="B20" s="129">
        <v>3153.21</v>
      </c>
      <c r="C20" s="41">
        <v>14</v>
      </c>
      <c r="D20" s="44"/>
      <c r="J20" s="15"/>
    </row>
    <row r="21" spans="1:16" x14ac:dyDescent="0.35">
      <c r="A21" s="39" t="s">
        <v>21</v>
      </c>
      <c r="B21" s="129">
        <v>2112.77</v>
      </c>
      <c r="C21" s="41">
        <v>18</v>
      </c>
      <c r="J21" s="15"/>
    </row>
    <row r="22" spans="1:16" x14ac:dyDescent="0.35">
      <c r="A22" s="39" t="s">
        <v>22</v>
      </c>
      <c r="B22" s="129">
        <v>224.78</v>
      </c>
      <c r="C22" s="41">
        <v>2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144532.54999999999</v>
      </c>
      <c r="C24" s="46">
        <f>SUM(C4:C23)</f>
        <v>644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144532.54999999999</v>
      </c>
      <c r="E26" s="49" t="s">
        <v>26</v>
      </c>
      <c r="F26" s="49"/>
      <c r="G26" s="49"/>
      <c r="H26" s="49"/>
      <c r="I26" s="49"/>
      <c r="J26" s="118">
        <v>1794.02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2007.74</v>
      </c>
    </row>
    <row r="28" spans="1:16" ht="15" thickBot="1" x14ac:dyDescent="0.4">
      <c r="B28" s="76"/>
      <c r="C28" s="122">
        <f>SUM(C26-C27)</f>
        <v>-65467.450000000012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420311.35</v>
      </c>
      <c r="E30" s="9" t="s">
        <v>31</v>
      </c>
      <c r="F30" s="9"/>
      <c r="G30" s="9"/>
      <c r="H30" s="9"/>
      <c r="I30" s="9"/>
      <c r="J30" s="141"/>
    </row>
    <row r="31" spans="1:16" x14ac:dyDescent="0.35">
      <c r="A31" s="3" t="s">
        <v>58</v>
      </c>
      <c r="B31" s="78"/>
      <c r="C31" s="124">
        <f>T5</f>
        <v>420000</v>
      </c>
      <c r="J31" s="140"/>
    </row>
    <row r="32" spans="1:16" ht="15" thickBot="1" x14ac:dyDescent="0.4">
      <c r="B32" s="76"/>
      <c r="C32" s="122">
        <f>SUM(C30-C31)</f>
        <v>311.34999999997672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121073.27</v>
      </c>
      <c r="J34" s="140"/>
    </row>
    <row r="35" spans="1:11" x14ac:dyDescent="0.35">
      <c r="A35" s="59" t="s">
        <v>61</v>
      </c>
      <c r="B35" s="79"/>
      <c r="C35" s="126">
        <f>T7</f>
        <v>70000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51073.270000000004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541384.62</v>
      </c>
      <c r="E38" s="67" t="s">
        <v>40</v>
      </c>
      <c r="F38" s="67"/>
      <c r="G38" s="67"/>
      <c r="H38" s="67"/>
      <c r="I38" s="67"/>
      <c r="J38" s="119">
        <v>431.74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490000</v>
      </c>
      <c r="E39" s="67" t="s">
        <v>42</v>
      </c>
      <c r="F39" s="67"/>
      <c r="G39" s="67"/>
      <c r="H39" s="67"/>
      <c r="I39" s="67"/>
      <c r="J39" s="119">
        <v>1248.74</v>
      </c>
    </row>
    <row r="40" spans="1:11" ht="15" thickBot="1" x14ac:dyDescent="0.4">
      <c r="B40" s="76"/>
      <c r="C40" s="122">
        <f>SUM(C38-C39)</f>
        <v>51384.619999999995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269.12</v>
      </c>
    </row>
    <row r="42" spans="1:11" x14ac:dyDescent="0.35">
      <c r="A42" s="6" t="s">
        <v>64</v>
      </c>
      <c r="B42" s="81"/>
      <c r="C42" s="70">
        <v>1618</v>
      </c>
      <c r="E42" s="13" t="s">
        <v>65</v>
      </c>
      <c r="F42" s="13"/>
      <c r="G42" s="13"/>
      <c r="H42" s="13"/>
      <c r="I42" s="13"/>
      <c r="J42" s="120">
        <v>301.18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307028.19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5FD5CF-0A95-4322-8F2F-5A8FC2DCA0F8}">
  <sheetPr codeName="Sheet38"/>
  <dimension ref="A1:T45"/>
  <sheetViews>
    <sheetView zoomScale="80" zoomScaleNormal="80" workbookViewId="0">
      <selection activeCell="O13" sqref="O13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45301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3</v>
      </c>
      <c r="T3" s="15">
        <f>S3*210000</f>
        <v>630000</v>
      </c>
    </row>
    <row r="4" spans="1:20" x14ac:dyDescent="0.35">
      <c r="A4" s="39" t="s">
        <v>4</v>
      </c>
      <c r="B4" s="129">
        <v>31731.81</v>
      </c>
      <c r="C4" s="41">
        <v>82</v>
      </c>
      <c r="J4" s="15"/>
      <c r="R4" t="s">
        <v>52</v>
      </c>
      <c r="S4" s="15">
        <v>0</v>
      </c>
      <c r="T4" s="15">
        <f>S4*70000</f>
        <v>0</v>
      </c>
    </row>
    <row r="5" spans="1:20" x14ac:dyDescent="0.35">
      <c r="A5" s="39" t="s">
        <v>5</v>
      </c>
      <c r="B5" s="129">
        <v>6882.56</v>
      </c>
      <c r="C5" s="41">
        <v>47</v>
      </c>
      <c r="J5" s="15"/>
      <c r="S5" s="15"/>
      <c r="T5" s="42">
        <f>SUM(T3:T4)</f>
        <v>630000</v>
      </c>
    </row>
    <row r="6" spans="1:20" x14ac:dyDescent="0.35">
      <c r="A6" s="39" t="s">
        <v>6</v>
      </c>
      <c r="B6" s="129">
        <v>2269.75</v>
      </c>
      <c r="C6" s="41">
        <v>45</v>
      </c>
      <c r="J6" s="15"/>
      <c r="S6" s="15"/>
      <c r="T6" s="42"/>
    </row>
    <row r="7" spans="1:20" x14ac:dyDescent="0.35">
      <c r="A7" s="39" t="s">
        <v>7</v>
      </c>
      <c r="B7" s="129">
        <v>11626.75</v>
      </c>
      <c r="C7" s="41">
        <v>28</v>
      </c>
      <c r="J7" s="15"/>
      <c r="R7" t="s">
        <v>53</v>
      </c>
      <c r="S7" s="15">
        <f>S3</f>
        <v>3</v>
      </c>
      <c r="T7" s="15">
        <f>S7*35000</f>
        <v>105000</v>
      </c>
    </row>
    <row r="8" spans="1:20" x14ac:dyDescent="0.35">
      <c r="A8" s="39" t="s">
        <v>8</v>
      </c>
      <c r="B8" s="129">
        <v>5097.21</v>
      </c>
      <c r="C8" s="41">
        <v>22</v>
      </c>
      <c r="J8" s="15"/>
      <c r="S8" s="15"/>
      <c r="T8" s="15"/>
    </row>
    <row r="9" spans="1:20" x14ac:dyDescent="0.35">
      <c r="A9" s="39" t="s">
        <v>9</v>
      </c>
      <c r="B9" s="129">
        <v>4390.3999999999996</v>
      </c>
      <c r="C9" s="41">
        <v>45</v>
      </c>
      <c r="J9" s="15"/>
      <c r="S9" s="15"/>
      <c r="T9" s="15"/>
    </row>
    <row r="10" spans="1:20" x14ac:dyDescent="0.35">
      <c r="A10" s="39" t="s">
        <v>10</v>
      </c>
      <c r="B10" s="129">
        <v>3600.96</v>
      </c>
      <c r="C10" s="41">
        <v>31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11496.11</v>
      </c>
      <c r="C11" s="41">
        <v>47</v>
      </c>
      <c r="J11" s="15"/>
    </row>
    <row r="12" spans="1:20" x14ac:dyDescent="0.35">
      <c r="A12" s="39" t="s">
        <v>12</v>
      </c>
      <c r="B12" s="129">
        <v>6723.94</v>
      </c>
      <c r="C12" s="41">
        <v>13</v>
      </c>
      <c r="J12" s="15"/>
    </row>
    <row r="13" spans="1:20" x14ac:dyDescent="0.35">
      <c r="A13" s="39" t="s">
        <v>13</v>
      </c>
      <c r="B13" s="129">
        <v>1793.13</v>
      </c>
      <c r="C13" s="41">
        <v>30</v>
      </c>
      <c r="J13" s="15"/>
    </row>
    <row r="14" spans="1:20" x14ac:dyDescent="0.35">
      <c r="A14" s="39" t="s">
        <v>14</v>
      </c>
      <c r="B14" s="129">
        <v>999.61</v>
      </c>
      <c r="C14" s="41">
        <v>11</v>
      </c>
      <c r="J14" s="15"/>
    </row>
    <row r="15" spans="1:20" x14ac:dyDescent="0.35">
      <c r="A15" s="39" t="s">
        <v>15</v>
      </c>
      <c r="B15" s="129">
        <v>3160.97</v>
      </c>
      <c r="C15" s="41">
        <v>30</v>
      </c>
      <c r="J15" s="15"/>
    </row>
    <row r="16" spans="1:20" x14ac:dyDescent="0.35">
      <c r="A16" s="39" t="s">
        <v>16</v>
      </c>
      <c r="B16" s="129">
        <v>9498.81</v>
      </c>
      <c r="C16" s="41">
        <v>61</v>
      </c>
      <c r="D16" s="43"/>
      <c r="J16" s="15"/>
    </row>
    <row r="17" spans="1:16" x14ac:dyDescent="0.35">
      <c r="A17" s="39" t="s">
        <v>17</v>
      </c>
      <c r="B17" s="129">
        <v>3704.06</v>
      </c>
      <c r="C17" s="41">
        <v>17</v>
      </c>
      <c r="D17" s="43"/>
      <c r="J17" s="15"/>
    </row>
    <row r="18" spans="1:16" x14ac:dyDescent="0.35">
      <c r="A18" s="39" t="s">
        <v>18</v>
      </c>
      <c r="B18" s="129">
        <v>1075.7</v>
      </c>
      <c r="C18" s="41">
        <v>11</v>
      </c>
      <c r="D18" s="43"/>
      <c r="J18" s="15"/>
    </row>
    <row r="19" spans="1:16" x14ac:dyDescent="0.35">
      <c r="A19" s="39" t="s">
        <v>19</v>
      </c>
      <c r="B19" s="129">
        <v>3854.24</v>
      </c>
      <c r="C19" s="41">
        <v>15</v>
      </c>
      <c r="D19" s="44"/>
      <c r="J19" s="15"/>
    </row>
    <row r="20" spans="1:16" x14ac:dyDescent="0.35">
      <c r="A20" s="39" t="s">
        <v>20</v>
      </c>
      <c r="B20" s="129">
        <v>3173.98</v>
      </c>
      <c r="C20" s="41">
        <v>12</v>
      </c>
      <c r="D20" s="44"/>
      <c r="J20" s="15"/>
    </row>
    <row r="21" spans="1:16" x14ac:dyDescent="0.35">
      <c r="A21" s="39" t="s">
        <v>21</v>
      </c>
      <c r="B21" s="129">
        <v>13588.49</v>
      </c>
      <c r="C21" s="41">
        <v>12</v>
      </c>
      <c r="J21" s="15"/>
    </row>
    <row r="22" spans="1:16" x14ac:dyDescent="0.35">
      <c r="A22" s="39" t="s">
        <v>22</v>
      </c>
      <c r="B22" s="129">
        <v>546.96</v>
      </c>
      <c r="C22" s="41">
        <v>2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125215.44000000002</v>
      </c>
      <c r="C24" s="46">
        <f>SUM(C4:C23)</f>
        <v>561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125215.44000000002</v>
      </c>
      <c r="E26" s="49" t="s">
        <v>26</v>
      </c>
      <c r="F26" s="49"/>
      <c r="G26" s="49"/>
      <c r="H26" s="49"/>
      <c r="I26" s="49"/>
      <c r="J26" s="118">
        <v>1507.84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3515.58</v>
      </c>
    </row>
    <row r="28" spans="1:16" ht="15" thickBot="1" x14ac:dyDescent="0.4">
      <c r="B28" s="76"/>
      <c r="C28" s="122">
        <f>SUM(C26-C27)</f>
        <v>-84784.559999999983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544946.19999999995</v>
      </c>
      <c r="E30" s="9" t="s">
        <v>31</v>
      </c>
      <c r="F30" s="9"/>
      <c r="G30" s="9"/>
      <c r="H30" s="9"/>
      <c r="I30" s="9"/>
      <c r="J30" s="141"/>
    </row>
    <row r="31" spans="1:16" x14ac:dyDescent="0.35">
      <c r="A31" s="3" t="s">
        <v>58</v>
      </c>
      <c r="B31" s="78"/>
      <c r="C31" s="124">
        <f>T5</f>
        <v>630000</v>
      </c>
      <c r="J31" s="140"/>
    </row>
    <row r="32" spans="1:16" ht="15" thickBot="1" x14ac:dyDescent="0.4">
      <c r="B32" s="76"/>
      <c r="C32" s="122">
        <f>SUM(C30-C31)</f>
        <v>-85053.800000000047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124137.12</v>
      </c>
      <c r="J34" s="140"/>
    </row>
    <row r="35" spans="1:11" x14ac:dyDescent="0.35">
      <c r="A35" s="59" t="s">
        <v>61</v>
      </c>
      <c r="B35" s="79"/>
      <c r="C35" s="126">
        <f>T7</f>
        <v>105000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19137.119999999995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669083.31999999995</v>
      </c>
      <c r="E38" s="67" t="s">
        <v>40</v>
      </c>
      <c r="F38" s="67"/>
      <c r="G38" s="67"/>
      <c r="H38" s="67"/>
      <c r="I38" s="67"/>
      <c r="J38" s="119">
        <v>418.42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735000</v>
      </c>
      <c r="E39" s="67" t="s">
        <v>42</v>
      </c>
      <c r="F39" s="67"/>
      <c r="G39" s="67"/>
      <c r="H39" s="67"/>
      <c r="I39" s="67"/>
      <c r="J39" s="119">
        <v>1667.16</v>
      </c>
    </row>
    <row r="40" spans="1:11" ht="15" thickBot="1" x14ac:dyDescent="0.4">
      <c r="B40" s="76"/>
      <c r="C40" s="122">
        <f>SUM(C38-C39)</f>
        <v>-65916.680000000051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226.17</v>
      </c>
    </row>
    <row r="42" spans="1:11" x14ac:dyDescent="0.35">
      <c r="A42" s="6" t="s">
        <v>64</v>
      </c>
      <c r="B42" s="81"/>
      <c r="C42" s="70">
        <v>2185</v>
      </c>
      <c r="E42" s="13" t="s">
        <v>65</v>
      </c>
      <c r="F42" s="13"/>
      <c r="G42" s="13"/>
      <c r="H42" s="13"/>
      <c r="I42" s="13"/>
      <c r="J42" s="120">
        <v>527.35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438506.82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041EF-78F3-4758-891C-5C0A4776A1AC}">
  <sheetPr codeName="Sheet39"/>
  <dimension ref="A1:T45"/>
  <sheetViews>
    <sheetView topLeftCell="A15" zoomScale="80" zoomScaleNormal="80" workbookViewId="0">
      <selection activeCell="B23" sqref="B23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45302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4</v>
      </c>
      <c r="T3" s="15">
        <f>S3*210000</f>
        <v>840000</v>
      </c>
    </row>
    <row r="4" spans="1:20" x14ac:dyDescent="0.35">
      <c r="A4" s="39" t="s">
        <v>4</v>
      </c>
      <c r="B4" s="129">
        <v>3587.42</v>
      </c>
      <c r="C4" s="41">
        <v>15</v>
      </c>
      <c r="J4" s="15"/>
      <c r="R4" t="s">
        <v>52</v>
      </c>
      <c r="S4" s="15">
        <v>0</v>
      </c>
      <c r="T4" s="15">
        <f>S4*70000</f>
        <v>0</v>
      </c>
    </row>
    <row r="5" spans="1:20" x14ac:dyDescent="0.35">
      <c r="A5" s="39" t="s">
        <v>5</v>
      </c>
      <c r="B5" s="129">
        <v>7439.11</v>
      </c>
      <c r="C5" s="41">
        <v>38</v>
      </c>
      <c r="J5" s="15"/>
      <c r="S5" s="15"/>
      <c r="T5" s="42">
        <f>SUM(T3:T4)</f>
        <v>840000</v>
      </c>
    </row>
    <row r="6" spans="1:20" x14ac:dyDescent="0.35">
      <c r="A6" s="39" t="s">
        <v>6</v>
      </c>
      <c r="B6" s="129">
        <v>9601.4</v>
      </c>
      <c r="C6" s="41">
        <v>48</v>
      </c>
      <c r="J6" s="15"/>
      <c r="S6" s="15"/>
      <c r="T6" s="42"/>
    </row>
    <row r="7" spans="1:20" x14ac:dyDescent="0.35">
      <c r="A7" s="39" t="s">
        <v>7</v>
      </c>
      <c r="B7" s="129">
        <v>11975.38</v>
      </c>
      <c r="C7" s="41">
        <v>47</v>
      </c>
      <c r="J7" s="15"/>
      <c r="R7" t="s">
        <v>53</v>
      </c>
      <c r="S7" s="15">
        <f>S3</f>
        <v>4</v>
      </c>
      <c r="T7" s="15">
        <f>S7*35000</f>
        <v>140000</v>
      </c>
    </row>
    <row r="8" spans="1:20" x14ac:dyDescent="0.35">
      <c r="A8" s="39" t="s">
        <v>8</v>
      </c>
      <c r="B8" s="129">
        <v>13224.79</v>
      </c>
      <c r="C8" s="41">
        <v>25</v>
      </c>
      <c r="J8" s="15"/>
      <c r="S8" s="15"/>
      <c r="T8" s="15"/>
    </row>
    <row r="9" spans="1:20" x14ac:dyDescent="0.35">
      <c r="A9" s="39" t="s">
        <v>9</v>
      </c>
      <c r="B9" s="129">
        <v>6687.05</v>
      </c>
      <c r="C9" s="41">
        <v>54</v>
      </c>
      <c r="J9" s="15"/>
      <c r="S9" s="15"/>
      <c r="T9" s="15"/>
    </row>
    <row r="10" spans="1:20" x14ac:dyDescent="0.35">
      <c r="A10" s="39" t="s">
        <v>10</v>
      </c>
      <c r="B10" s="129">
        <v>2729.83</v>
      </c>
      <c r="C10" s="41">
        <v>23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12006.73</v>
      </c>
      <c r="C11" s="41">
        <v>54</v>
      </c>
      <c r="J11" s="15"/>
    </row>
    <row r="12" spans="1:20" x14ac:dyDescent="0.35">
      <c r="A12" s="39" t="s">
        <v>12</v>
      </c>
      <c r="B12" s="129">
        <v>3578.94</v>
      </c>
      <c r="C12" s="41">
        <v>14</v>
      </c>
      <c r="J12" s="15"/>
    </row>
    <row r="13" spans="1:20" x14ac:dyDescent="0.35">
      <c r="A13" s="39" t="s">
        <v>13</v>
      </c>
      <c r="B13" s="129">
        <v>1467.35</v>
      </c>
      <c r="C13" s="41">
        <v>17</v>
      </c>
      <c r="J13" s="15"/>
    </row>
    <row r="14" spans="1:20" x14ac:dyDescent="0.35">
      <c r="A14" s="39" t="s">
        <v>14</v>
      </c>
      <c r="B14" s="129">
        <v>2759.67</v>
      </c>
      <c r="C14" s="41">
        <v>16</v>
      </c>
      <c r="J14" s="15"/>
    </row>
    <row r="15" spans="1:20" x14ac:dyDescent="0.35">
      <c r="A15" s="39" t="s">
        <v>15</v>
      </c>
      <c r="B15" s="129">
        <v>2255.17</v>
      </c>
      <c r="C15" s="41">
        <v>19</v>
      </c>
      <c r="J15" s="15"/>
    </row>
    <row r="16" spans="1:20" x14ac:dyDescent="0.35">
      <c r="A16" s="39" t="s">
        <v>16</v>
      </c>
      <c r="B16" s="129">
        <v>8401.51</v>
      </c>
      <c r="C16" s="41">
        <v>42</v>
      </c>
      <c r="D16" s="43"/>
      <c r="J16" s="15"/>
    </row>
    <row r="17" spans="1:16" x14ac:dyDescent="0.35">
      <c r="A17" s="39" t="s">
        <v>17</v>
      </c>
      <c r="B17" s="129">
        <v>14996.5</v>
      </c>
      <c r="C17" s="41">
        <v>16</v>
      </c>
      <c r="D17" s="43"/>
      <c r="J17" s="15"/>
    </row>
    <row r="18" spans="1:16" x14ac:dyDescent="0.35">
      <c r="A18" s="39" t="s">
        <v>18</v>
      </c>
      <c r="B18" s="129">
        <v>808.72</v>
      </c>
      <c r="C18" s="41">
        <v>7</v>
      </c>
      <c r="D18" s="43"/>
      <c r="J18" s="15"/>
    </row>
    <row r="19" spans="1:16" x14ac:dyDescent="0.35">
      <c r="A19" s="39" t="s">
        <v>19</v>
      </c>
      <c r="B19" s="129">
        <v>7169.62</v>
      </c>
      <c r="C19" s="41">
        <v>16</v>
      </c>
      <c r="D19" s="44"/>
      <c r="J19" s="15"/>
    </row>
    <row r="20" spans="1:16" x14ac:dyDescent="0.35">
      <c r="A20" s="39" t="s">
        <v>20</v>
      </c>
      <c r="B20" s="129">
        <v>649.24</v>
      </c>
      <c r="C20" s="41">
        <v>12</v>
      </c>
      <c r="D20" s="44"/>
      <c r="J20" s="15"/>
    </row>
    <row r="21" spans="1:16" x14ac:dyDescent="0.35">
      <c r="A21" s="39" t="s">
        <v>21</v>
      </c>
      <c r="B21" s="129">
        <v>3433.31</v>
      </c>
      <c r="C21" s="41">
        <v>13</v>
      </c>
      <c r="J21" s="15"/>
    </row>
    <row r="22" spans="1:16" x14ac:dyDescent="0.35">
      <c r="A22" s="39" t="s">
        <v>22</v>
      </c>
      <c r="B22" s="129">
        <v>357.21</v>
      </c>
      <c r="C22" s="41">
        <v>8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113128.95000000001</v>
      </c>
      <c r="C24" s="46">
        <f>SUM(C4:C23)</f>
        <v>484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113128.95000000001</v>
      </c>
      <c r="E26" s="49" t="s">
        <v>26</v>
      </c>
      <c r="F26" s="49"/>
      <c r="G26" s="49"/>
      <c r="H26" s="49"/>
      <c r="I26" s="49"/>
      <c r="J26" s="118">
        <v>880.88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4676.68</v>
      </c>
    </row>
    <row r="28" spans="1:16" ht="15" thickBot="1" x14ac:dyDescent="0.4">
      <c r="B28" s="76"/>
      <c r="C28" s="122">
        <f>SUM(C26-C27)</f>
        <v>-96871.049999999988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661963.17000000004</v>
      </c>
      <c r="E30" s="9" t="s">
        <v>31</v>
      </c>
      <c r="F30" s="9"/>
      <c r="G30" s="9"/>
      <c r="H30" s="9"/>
      <c r="I30" s="9"/>
      <c r="J30" s="141"/>
    </row>
    <row r="31" spans="1:16" x14ac:dyDescent="0.35">
      <c r="A31" s="3" t="s">
        <v>58</v>
      </c>
      <c r="B31" s="78"/>
      <c r="C31" s="124">
        <f>T5</f>
        <v>840000</v>
      </c>
      <c r="J31" s="140"/>
    </row>
    <row r="32" spans="1:16" ht="15" thickBot="1" x14ac:dyDescent="0.4">
      <c r="B32" s="76"/>
      <c r="C32" s="122">
        <f>SUM(C30-C31)</f>
        <v>-178036.82999999996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124476.97</v>
      </c>
      <c r="J34" s="140"/>
    </row>
    <row r="35" spans="1:11" x14ac:dyDescent="0.35">
      <c r="A35" s="59" t="s">
        <v>61</v>
      </c>
      <c r="B35" s="79"/>
      <c r="C35" s="126">
        <f>T7</f>
        <v>140000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-15523.029999999999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786440.14</v>
      </c>
      <c r="E38" s="67" t="s">
        <v>40</v>
      </c>
      <c r="F38" s="67"/>
      <c r="G38" s="67"/>
      <c r="H38" s="67"/>
      <c r="I38" s="67"/>
      <c r="J38" s="119">
        <v>389.1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980000</v>
      </c>
      <c r="E39" s="67" t="s">
        <v>42</v>
      </c>
      <c r="F39" s="67"/>
      <c r="G39" s="67"/>
      <c r="H39" s="67"/>
      <c r="I39" s="67"/>
      <c r="J39" s="119">
        <v>2056.2600000000002</v>
      </c>
    </row>
    <row r="40" spans="1:11" ht="15" thickBot="1" x14ac:dyDescent="0.4">
      <c r="B40" s="76"/>
      <c r="C40" s="122">
        <f>SUM(C38-C39)</f>
        <v>-193559.86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132.12</v>
      </c>
    </row>
    <row r="42" spans="1:11" x14ac:dyDescent="0.35">
      <c r="A42" s="6" t="s">
        <v>64</v>
      </c>
      <c r="B42" s="81"/>
      <c r="C42" s="70">
        <v>2668</v>
      </c>
      <c r="E42" s="13" t="s">
        <v>65</v>
      </c>
      <c r="F42" s="13"/>
      <c r="G42" s="13"/>
      <c r="H42" s="13"/>
      <c r="I42" s="13"/>
      <c r="J42" s="120">
        <v>701.5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497078.51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4C7576-B8CD-43CA-A7F5-D8F15F605B0E}">
  <sheetPr codeName="Sheet4"/>
  <dimension ref="A1:AA45"/>
  <sheetViews>
    <sheetView topLeftCell="A21" workbookViewId="0">
      <selection activeCell="M34" sqref="M34"/>
    </sheetView>
  </sheetViews>
  <sheetFormatPr defaultRowHeight="14.5" x14ac:dyDescent="0.35"/>
  <cols>
    <col min="1" max="1" width="27.6328125" customWidth="1"/>
    <col min="2" max="2" width="25.54296875" customWidth="1"/>
    <col min="3" max="3" width="18" customWidth="1"/>
    <col min="10" max="10" width="13" customWidth="1"/>
    <col min="19" max="19" width="9.08984375" customWidth="1"/>
    <col min="20" max="20" width="16" customWidth="1"/>
  </cols>
  <sheetData>
    <row r="1" spans="1:27" x14ac:dyDescent="0.35">
      <c r="A1" s="33" t="s">
        <v>47</v>
      </c>
      <c r="B1" s="34">
        <v>45255</v>
      </c>
      <c r="C1" s="35"/>
      <c r="O1" s="15"/>
      <c r="P1" s="15"/>
      <c r="Q1" s="15"/>
      <c r="S1" s="15"/>
      <c r="T1" s="15"/>
    </row>
    <row r="2" spans="1:27" x14ac:dyDescent="0.35">
      <c r="B2" s="35"/>
      <c r="C2" s="35"/>
      <c r="O2" s="15"/>
      <c r="P2" s="15"/>
      <c r="Q2" s="15"/>
      <c r="S2" s="15"/>
      <c r="T2" s="15"/>
    </row>
    <row r="3" spans="1:27" x14ac:dyDescent="0.35">
      <c r="A3" s="36" t="s">
        <v>1</v>
      </c>
      <c r="B3" s="37" t="s">
        <v>48</v>
      </c>
      <c r="C3" s="37" t="s">
        <v>49</v>
      </c>
      <c r="D3" s="38" t="s">
        <v>50</v>
      </c>
      <c r="O3" s="15"/>
      <c r="P3" s="15"/>
      <c r="Q3" s="15"/>
      <c r="R3" t="s">
        <v>51</v>
      </c>
      <c r="S3" s="15">
        <v>18</v>
      </c>
      <c r="T3" s="15">
        <f>S3*210000</f>
        <v>3780000</v>
      </c>
    </row>
    <row r="4" spans="1:27" x14ac:dyDescent="0.35">
      <c r="A4" s="39" t="s">
        <v>4</v>
      </c>
      <c r="B4" s="40">
        <v>9464.93</v>
      </c>
      <c r="C4" s="41">
        <v>34</v>
      </c>
      <c r="O4" s="15"/>
      <c r="P4" s="15"/>
      <c r="Q4" s="15"/>
      <c r="R4" t="s">
        <v>52</v>
      </c>
      <c r="S4" s="15">
        <v>4</v>
      </c>
      <c r="T4" s="15">
        <f>S4*70000</f>
        <v>280000</v>
      </c>
    </row>
    <row r="5" spans="1:27" x14ac:dyDescent="0.35">
      <c r="A5" s="39" t="s">
        <v>5</v>
      </c>
      <c r="B5" s="40">
        <v>4688.59</v>
      </c>
      <c r="C5" s="41">
        <v>28</v>
      </c>
      <c r="O5" s="15"/>
      <c r="P5" s="15"/>
      <c r="Q5" s="15"/>
      <c r="S5" s="15"/>
      <c r="T5" s="42">
        <f>SUM(T3:T4)</f>
        <v>4060000</v>
      </c>
    </row>
    <row r="6" spans="1:27" x14ac:dyDescent="0.35">
      <c r="A6" s="39" t="s">
        <v>6</v>
      </c>
      <c r="B6" s="40">
        <v>4189.71</v>
      </c>
      <c r="C6" s="41">
        <v>19</v>
      </c>
      <c r="O6" s="15"/>
      <c r="P6" s="15"/>
      <c r="Q6" s="15"/>
      <c r="S6" s="15"/>
      <c r="T6" s="42"/>
    </row>
    <row r="7" spans="1:27" x14ac:dyDescent="0.35">
      <c r="A7" s="39" t="s">
        <v>7</v>
      </c>
      <c r="B7" s="40">
        <v>2532.69</v>
      </c>
      <c r="C7" s="41">
        <v>21</v>
      </c>
      <c r="O7" s="15"/>
      <c r="P7" s="15"/>
      <c r="Q7" s="15"/>
      <c r="R7" t="s">
        <v>53</v>
      </c>
      <c r="S7" s="15">
        <v>18</v>
      </c>
      <c r="T7" s="15">
        <f>S7*35000</f>
        <v>630000</v>
      </c>
    </row>
    <row r="8" spans="1:27" x14ac:dyDescent="0.35">
      <c r="A8" s="39" t="s">
        <v>8</v>
      </c>
      <c r="B8" s="40">
        <v>322.18</v>
      </c>
      <c r="C8" s="41">
        <v>5</v>
      </c>
      <c r="O8" s="15"/>
      <c r="P8" s="15"/>
      <c r="Q8" s="15"/>
      <c r="S8" s="15"/>
      <c r="T8" s="15"/>
    </row>
    <row r="9" spans="1:27" x14ac:dyDescent="0.35">
      <c r="A9" s="39" t="s">
        <v>9</v>
      </c>
      <c r="B9" s="40">
        <v>3908.04</v>
      </c>
      <c r="C9" s="41">
        <v>41</v>
      </c>
      <c r="O9" s="15"/>
      <c r="P9" s="15"/>
      <c r="Q9" s="15"/>
      <c r="S9" s="15"/>
      <c r="T9" s="15"/>
    </row>
    <row r="10" spans="1:27" x14ac:dyDescent="0.35">
      <c r="A10" s="39" t="s">
        <v>10</v>
      </c>
      <c r="B10" s="40">
        <v>6085.45</v>
      </c>
      <c r="C10" s="41">
        <v>45</v>
      </c>
      <c r="O10" s="15"/>
      <c r="P10" s="15"/>
      <c r="Q10" s="15"/>
      <c r="S10" s="26" t="s">
        <v>54</v>
      </c>
      <c r="T10" s="26"/>
      <c r="U10" s="6"/>
      <c r="V10" s="6"/>
      <c r="W10" s="6"/>
      <c r="X10" s="6"/>
      <c r="Y10" s="6"/>
      <c r="Z10" s="6"/>
      <c r="AA10" s="6"/>
    </row>
    <row r="11" spans="1:27" x14ac:dyDescent="0.35">
      <c r="A11" s="39" t="s">
        <v>11</v>
      </c>
      <c r="B11" s="40">
        <v>7436.44</v>
      </c>
      <c r="C11" s="41">
        <v>44</v>
      </c>
      <c r="O11" s="15"/>
      <c r="P11" s="15"/>
      <c r="Q11" s="15"/>
      <c r="S11" s="15"/>
      <c r="T11" s="15"/>
    </row>
    <row r="12" spans="1:27" x14ac:dyDescent="0.35">
      <c r="A12" s="39" t="s">
        <v>12</v>
      </c>
      <c r="B12" s="40">
        <v>0</v>
      </c>
      <c r="C12" s="41">
        <v>0</v>
      </c>
      <c r="O12" s="15"/>
      <c r="P12" s="15"/>
      <c r="Q12" s="15"/>
      <c r="S12" s="15"/>
      <c r="T12" s="15"/>
    </row>
    <row r="13" spans="1:27" x14ac:dyDescent="0.35">
      <c r="A13" s="39" t="s">
        <v>13</v>
      </c>
      <c r="B13" s="40">
        <v>678.17</v>
      </c>
      <c r="C13" s="41">
        <v>7</v>
      </c>
      <c r="O13" s="15"/>
      <c r="P13" s="15"/>
      <c r="Q13" s="15"/>
      <c r="S13" s="15"/>
      <c r="T13" s="15"/>
    </row>
    <row r="14" spans="1:27" x14ac:dyDescent="0.35">
      <c r="A14" s="39" t="s">
        <v>14</v>
      </c>
      <c r="B14" s="40">
        <v>4271.75</v>
      </c>
      <c r="C14" s="41">
        <v>15</v>
      </c>
      <c r="O14" s="15"/>
      <c r="P14" s="15"/>
      <c r="Q14" s="15"/>
      <c r="S14" s="15"/>
      <c r="T14" s="15"/>
    </row>
    <row r="15" spans="1:27" x14ac:dyDescent="0.35">
      <c r="A15" s="39" t="s">
        <v>15</v>
      </c>
      <c r="B15" s="40">
        <v>2007.15</v>
      </c>
      <c r="C15" s="41">
        <v>20</v>
      </c>
      <c r="O15" s="15"/>
      <c r="P15" s="15"/>
      <c r="Q15" s="15"/>
      <c r="S15" s="15"/>
      <c r="T15" s="15"/>
    </row>
    <row r="16" spans="1:27" x14ac:dyDescent="0.35">
      <c r="A16" s="39" t="s">
        <v>16</v>
      </c>
      <c r="B16" s="40">
        <v>8426.16</v>
      </c>
      <c r="C16" s="41">
        <v>47</v>
      </c>
      <c r="D16" s="43"/>
      <c r="O16" s="15"/>
      <c r="P16" s="15"/>
      <c r="Q16" s="15"/>
      <c r="S16" s="15"/>
      <c r="T16" s="15"/>
    </row>
    <row r="17" spans="1:20" x14ac:dyDescent="0.35">
      <c r="A17" s="39" t="s">
        <v>17</v>
      </c>
      <c r="B17" s="40">
        <v>0</v>
      </c>
      <c r="C17" s="41">
        <v>0</v>
      </c>
      <c r="D17" s="43"/>
      <c r="O17" s="15"/>
      <c r="P17" s="15"/>
      <c r="Q17" s="15"/>
      <c r="S17" s="15"/>
      <c r="T17" s="15"/>
    </row>
    <row r="18" spans="1:20" x14ac:dyDescent="0.35">
      <c r="A18" s="39" t="s">
        <v>18</v>
      </c>
      <c r="B18" s="40">
        <v>0</v>
      </c>
      <c r="C18" s="41">
        <v>0</v>
      </c>
      <c r="D18" s="43"/>
      <c r="O18" s="15"/>
      <c r="P18" s="15"/>
      <c r="Q18" s="15"/>
      <c r="S18" s="15"/>
      <c r="T18" s="15"/>
    </row>
    <row r="19" spans="1:20" x14ac:dyDescent="0.35">
      <c r="A19" s="39" t="s">
        <v>19</v>
      </c>
      <c r="B19" s="40">
        <v>150.86000000000001</v>
      </c>
      <c r="C19" s="41">
        <v>5</v>
      </c>
      <c r="D19" s="44"/>
      <c r="O19" s="15"/>
      <c r="P19" s="15"/>
      <c r="Q19" s="15"/>
      <c r="S19" s="15"/>
      <c r="T19" s="15"/>
    </row>
    <row r="20" spans="1:20" x14ac:dyDescent="0.35">
      <c r="A20" s="39" t="s">
        <v>20</v>
      </c>
      <c r="B20" s="40">
        <v>0</v>
      </c>
      <c r="C20" s="41">
        <v>0</v>
      </c>
      <c r="D20" s="44"/>
      <c r="O20" s="15"/>
      <c r="P20" s="15"/>
      <c r="Q20" s="15"/>
      <c r="S20" s="15"/>
      <c r="T20" s="15"/>
    </row>
    <row r="21" spans="1:20" x14ac:dyDescent="0.35">
      <c r="A21" s="39" t="s">
        <v>21</v>
      </c>
      <c r="B21" s="40">
        <v>0</v>
      </c>
      <c r="C21" s="41">
        <v>0</v>
      </c>
      <c r="O21" s="15"/>
      <c r="P21" s="15"/>
      <c r="Q21" s="15"/>
      <c r="S21" s="15"/>
      <c r="T21" s="15"/>
    </row>
    <row r="22" spans="1:20" x14ac:dyDescent="0.35">
      <c r="A22" s="39" t="s">
        <v>22</v>
      </c>
      <c r="B22" s="40">
        <v>0</v>
      </c>
      <c r="C22" s="41">
        <v>0</v>
      </c>
      <c r="D22" s="44"/>
      <c r="O22" s="15"/>
      <c r="P22" s="15"/>
      <c r="Q22" s="15"/>
      <c r="S22" s="15"/>
      <c r="T22" s="15"/>
    </row>
    <row r="23" spans="1:20" x14ac:dyDescent="0.35">
      <c r="A23" s="39" t="s">
        <v>23</v>
      </c>
      <c r="B23" s="40">
        <v>0</v>
      </c>
      <c r="C23" s="41">
        <v>0</v>
      </c>
      <c r="O23" s="15"/>
      <c r="P23" s="15"/>
      <c r="Q23" s="15"/>
      <c r="S23" s="15"/>
      <c r="T23" s="15"/>
    </row>
    <row r="24" spans="1:20" ht="15" thickBot="1" x14ac:dyDescent="0.4">
      <c r="A24" s="36" t="s">
        <v>55</v>
      </c>
      <c r="B24" s="45">
        <f>SUM(B4:B23)</f>
        <v>54162.119999999995</v>
      </c>
      <c r="C24" s="46">
        <f>SUM(C4:C23)</f>
        <v>331</v>
      </c>
      <c r="O24" s="15"/>
      <c r="P24" s="15"/>
      <c r="Q24" s="15"/>
      <c r="S24" s="15"/>
      <c r="T24" s="15"/>
    </row>
    <row r="25" spans="1:20" x14ac:dyDescent="0.35">
      <c r="B25" s="35"/>
      <c r="C25" s="35"/>
      <c r="O25" s="15"/>
      <c r="P25" s="15"/>
      <c r="Q25" s="15"/>
      <c r="S25" s="15"/>
      <c r="T25" s="15"/>
    </row>
    <row r="26" spans="1:20" x14ac:dyDescent="0.35">
      <c r="A26" s="2" t="s">
        <v>25</v>
      </c>
      <c r="B26" s="47"/>
      <c r="C26" s="48">
        <f>B24</f>
        <v>54162.119999999995</v>
      </c>
      <c r="E26" s="49" t="s">
        <v>26</v>
      </c>
      <c r="F26" s="49"/>
      <c r="G26" s="49"/>
      <c r="H26" s="49"/>
      <c r="I26" s="49"/>
      <c r="J26" s="50">
        <v>148.5</v>
      </c>
      <c r="O26" s="15"/>
      <c r="P26" s="15"/>
      <c r="Q26" s="15"/>
      <c r="S26" s="15"/>
      <c r="T26" s="15"/>
    </row>
    <row r="27" spans="1:20" x14ac:dyDescent="0.35">
      <c r="A27" s="2" t="s">
        <v>56</v>
      </c>
      <c r="B27" s="47"/>
      <c r="C27" s="48">
        <v>70000</v>
      </c>
      <c r="E27" s="49" t="s">
        <v>28</v>
      </c>
      <c r="F27" s="49"/>
      <c r="G27" s="49"/>
      <c r="H27" s="49"/>
      <c r="I27" s="49"/>
      <c r="J27" s="50">
        <v>38050.980000000003</v>
      </c>
      <c r="O27" s="15"/>
      <c r="P27" s="15"/>
      <c r="Q27" s="15"/>
      <c r="S27" s="15"/>
      <c r="T27" s="15"/>
    </row>
    <row r="28" spans="1:20" ht="15" thickBot="1" x14ac:dyDescent="0.4">
      <c r="B28" s="35"/>
      <c r="C28" s="55">
        <f>SUM(C26-C27)</f>
        <v>-15837.880000000005</v>
      </c>
      <c r="J28" s="15"/>
      <c r="M28" s="15"/>
      <c r="O28" s="15"/>
      <c r="P28" s="15"/>
      <c r="Q28" s="15"/>
      <c r="S28" s="15"/>
      <c r="T28" s="15"/>
    </row>
    <row r="29" spans="1:20" ht="15" thickTop="1" x14ac:dyDescent="0.35">
      <c r="B29" s="35"/>
      <c r="C29" s="51"/>
      <c r="E29" s="9" t="s">
        <v>29</v>
      </c>
      <c r="F29" s="9"/>
      <c r="G29" s="9"/>
      <c r="H29" s="9"/>
      <c r="I29" s="9"/>
      <c r="J29" s="16"/>
      <c r="O29" s="15"/>
      <c r="P29" s="15"/>
      <c r="Q29" s="15"/>
      <c r="S29" s="15"/>
      <c r="T29" s="15"/>
    </row>
    <row r="30" spans="1:20" x14ac:dyDescent="0.35">
      <c r="A30" s="3" t="s">
        <v>57</v>
      </c>
      <c r="B30" s="52"/>
      <c r="C30" s="53">
        <v>4205909.95</v>
      </c>
      <c r="E30" s="9" t="s">
        <v>31</v>
      </c>
      <c r="F30" s="9"/>
      <c r="G30" s="9"/>
      <c r="H30" s="9"/>
      <c r="I30" s="9"/>
      <c r="J30" s="16">
        <v>6.58</v>
      </c>
      <c r="M30" s="54"/>
      <c r="O30" s="15"/>
      <c r="P30" s="15"/>
      <c r="Q30" s="15"/>
      <c r="S30" s="15"/>
      <c r="T30" s="15"/>
    </row>
    <row r="31" spans="1:20" x14ac:dyDescent="0.35">
      <c r="A31" s="3" t="s">
        <v>58</v>
      </c>
      <c r="B31" s="52"/>
      <c r="C31" s="53">
        <f>210000+210000+210000+70000+210000+210000+210000+210000+210000+70000+210000+210000+210000+210000+210000+70000+210000+210000+210000+210000+210000+70000</f>
        <v>4060000</v>
      </c>
      <c r="J31" s="15"/>
      <c r="O31" s="15"/>
      <c r="P31" s="15"/>
      <c r="Q31" s="15"/>
      <c r="S31" s="15"/>
      <c r="T31" s="15"/>
    </row>
    <row r="32" spans="1:20" ht="15" thickBot="1" x14ac:dyDescent="0.4">
      <c r="B32" s="35"/>
      <c r="C32" s="55">
        <f>SUM(C30-C31)</f>
        <v>145909.95000000019</v>
      </c>
      <c r="E32" s="56" t="s">
        <v>33</v>
      </c>
      <c r="F32" s="56"/>
      <c r="G32" s="56"/>
      <c r="H32" s="56"/>
      <c r="I32" s="56"/>
      <c r="J32" s="57" t="s">
        <v>59</v>
      </c>
      <c r="O32" s="15"/>
      <c r="P32" s="15"/>
      <c r="Q32" s="15"/>
      <c r="S32" s="15"/>
      <c r="T32" s="15"/>
    </row>
    <row r="33" spans="1:20" ht="15" thickTop="1" x14ac:dyDescent="0.35">
      <c r="B33" s="35"/>
      <c r="C33" s="58"/>
      <c r="E33" s="56" t="s">
        <v>34</v>
      </c>
      <c r="F33" s="56"/>
      <c r="G33" s="56"/>
      <c r="H33" s="56"/>
      <c r="I33" s="56"/>
      <c r="J33" s="57" t="s">
        <v>59</v>
      </c>
      <c r="O33" s="15"/>
      <c r="P33" s="15"/>
      <c r="Q33" s="15"/>
      <c r="S33" s="15"/>
      <c r="T33" s="15"/>
    </row>
    <row r="34" spans="1:20" x14ac:dyDescent="0.35">
      <c r="A34" s="59" t="s">
        <v>60</v>
      </c>
      <c r="B34" s="60"/>
      <c r="C34" s="61">
        <v>269062.76</v>
      </c>
      <c r="J34" s="15"/>
      <c r="O34" s="15"/>
      <c r="P34" s="15"/>
      <c r="Q34" s="15"/>
      <c r="S34" s="15"/>
      <c r="T34" s="15"/>
    </row>
    <row r="35" spans="1:20" x14ac:dyDescent="0.35">
      <c r="A35" s="59" t="s">
        <v>61</v>
      </c>
      <c r="B35" s="60"/>
      <c r="C35" s="61">
        <f>18*35000</f>
        <v>630000</v>
      </c>
      <c r="E35" s="62" t="s">
        <v>37</v>
      </c>
      <c r="F35" s="62"/>
      <c r="G35" s="62"/>
      <c r="H35" s="62"/>
      <c r="I35" s="62"/>
      <c r="J35" s="63"/>
      <c r="O35" s="15"/>
      <c r="P35" s="15"/>
      <c r="Q35" s="15"/>
      <c r="S35" s="15"/>
      <c r="T35" s="15"/>
    </row>
    <row r="36" spans="1:20" ht="15" thickBot="1" x14ac:dyDescent="0.4">
      <c r="B36" s="35"/>
      <c r="C36" s="55">
        <f>SUM(C34-C35)</f>
        <v>-360937.24</v>
      </c>
      <c r="E36" s="62" t="s">
        <v>38</v>
      </c>
      <c r="F36" s="62"/>
      <c r="G36" s="62"/>
      <c r="H36" s="62"/>
      <c r="I36" s="62"/>
      <c r="J36" s="63"/>
      <c r="O36" s="15"/>
      <c r="P36" s="15"/>
      <c r="Q36" s="15"/>
      <c r="S36" s="15"/>
      <c r="T36" s="15"/>
    </row>
    <row r="37" spans="1:20" ht="15" thickTop="1" x14ac:dyDescent="0.35">
      <c r="B37" s="35"/>
      <c r="C37" s="58"/>
      <c r="J37" s="15"/>
      <c r="O37" s="15"/>
      <c r="P37" s="15"/>
      <c r="Q37" s="15"/>
      <c r="S37" s="15"/>
      <c r="T37" s="15"/>
    </row>
    <row r="38" spans="1:20" x14ac:dyDescent="0.35">
      <c r="A38" s="64" t="s">
        <v>62</v>
      </c>
      <c r="B38" s="65"/>
      <c r="C38" s="66">
        <f>SUM(C30,C34)</f>
        <v>4474972.71</v>
      </c>
      <c r="E38" s="67" t="s">
        <v>40</v>
      </c>
      <c r="F38" s="67"/>
      <c r="G38" s="67"/>
      <c r="H38" s="67"/>
      <c r="I38" s="67"/>
      <c r="J38" s="68">
        <v>285.31</v>
      </c>
      <c r="K38" t="s">
        <v>50</v>
      </c>
      <c r="O38" s="15"/>
      <c r="P38" s="15"/>
      <c r="Q38" s="15"/>
      <c r="S38" s="15"/>
      <c r="T38" s="15"/>
    </row>
    <row r="39" spans="1:20" x14ac:dyDescent="0.35">
      <c r="A39" s="64" t="s">
        <v>63</v>
      </c>
      <c r="B39" s="65"/>
      <c r="C39" s="66">
        <f>SUM(C31,C35)</f>
        <v>4690000</v>
      </c>
      <c r="E39" s="67" t="s">
        <v>42</v>
      </c>
      <c r="F39" s="67"/>
      <c r="G39" s="67"/>
      <c r="H39" s="67"/>
      <c r="I39" s="67"/>
      <c r="J39" s="68">
        <v>8517.3700000000008</v>
      </c>
      <c r="O39" s="15"/>
      <c r="P39" s="15"/>
      <c r="Q39" s="15"/>
      <c r="S39" s="15"/>
      <c r="T39" s="15"/>
    </row>
    <row r="40" spans="1:20" ht="15" thickBot="1" x14ac:dyDescent="0.4">
      <c r="B40" s="35"/>
      <c r="C40" s="55">
        <f>SUM(C38-C39)</f>
        <v>-215027.29000000004</v>
      </c>
      <c r="J40" s="15"/>
      <c r="O40" s="15"/>
      <c r="P40" s="15"/>
      <c r="Q40" s="15"/>
      <c r="S40" s="15"/>
      <c r="T40" s="15"/>
    </row>
    <row r="41" spans="1:20" ht="15" thickTop="1" x14ac:dyDescent="0.35">
      <c r="B41" s="35"/>
      <c r="C41" s="35"/>
      <c r="E41" s="13" t="s">
        <v>43</v>
      </c>
      <c r="F41" s="13"/>
      <c r="G41" s="13"/>
      <c r="H41" s="13"/>
      <c r="I41" s="13"/>
      <c r="J41" s="20">
        <v>22.28</v>
      </c>
      <c r="O41" s="15"/>
      <c r="P41" s="15"/>
      <c r="Q41" s="15"/>
      <c r="S41" s="15"/>
      <c r="T41" s="15"/>
    </row>
    <row r="42" spans="1:20" x14ac:dyDescent="0.35">
      <c r="A42" s="6" t="s">
        <v>64</v>
      </c>
      <c r="B42" s="69"/>
      <c r="C42" s="70">
        <v>10211</v>
      </c>
      <c r="E42" s="13" t="s">
        <v>65</v>
      </c>
      <c r="F42" s="13"/>
      <c r="G42" s="13"/>
      <c r="H42" s="13"/>
      <c r="I42" s="13"/>
      <c r="J42" s="20">
        <v>5707.86</v>
      </c>
      <c r="O42" s="15"/>
      <c r="P42" s="15"/>
      <c r="Q42" s="15"/>
      <c r="S42" s="15"/>
      <c r="T42" s="15"/>
    </row>
    <row r="43" spans="1:20" x14ac:dyDescent="0.35">
      <c r="B43" s="35"/>
      <c r="C43" s="35"/>
      <c r="O43" s="15"/>
      <c r="P43" s="15"/>
      <c r="Q43" s="15"/>
      <c r="S43" s="15"/>
      <c r="T43" s="15"/>
    </row>
    <row r="44" spans="1:20" x14ac:dyDescent="0.35">
      <c r="A44" s="7" t="s">
        <v>66</v>
      </c>
      <c r="B44" s="71"/>
      <c r="C44" s="72">
        <v>5164132.0999999996</v>
      </c>
      <c r="O44" s="15"/>
      <c r="P44" s="15"/>
      <c r="Q44" s="15"/>
      <c r="S44" s="15"/>
      <c r="T44" s="15"/>
    </row>
    <row r="45" spans="1:20" x14ac:dyDescent="0.35">
      <c r="B45" s="35"/>
      <c r="C45" s="35"/>
      <c r="O45" s="15"/>
      <c r="P45" s="15"/>
      <c r="Q45" s="15"/>
      <c r="S45" s="15"/>
      <c r="T45" s="15"/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8B900C-55B7-4D0A-B3BC-EBD0F8C3843A}">
  <sheetPr codeName="Sheet40"/>
  <dimension ref="A1:T45"/>
  <sheetViews>
    <sheetView topLeftCell="B22" zoomScale="80" zoomScaleNormal="80" workbookViewId="0">
      <selection activeCell="D31" sqref="D31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45303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5</v>
      </c>
      <c r="T3" s="15">
        <f>S3*210000</f>
        <v>1050000</v>
      </c>
    </row>
    <row r="4" spans="1:20" x14ac:dyDescent="0.35">
      <c r="A4" s="39" t="s">
        <v>4</v>
      </c>
      <c r="B4" s="129">
        <v>18367.830000000002</v>
      </c>
      <c r="C4" s="41">
        <v>21</v>
      </c>
      <c r="J4" s="15"/>
      <c r="R4" t="s">
        <v>52</v>
      </c>
      <c r="S4" s="15">
        <v>0</v>
      </c>
      <c r="T4" s="15">
        <f>S4*70000</f>
        <v>0</v>
      </c>
    </row>
    <row r="5" spans="1:20" x14ac:dyDescent="0.35">
      <c r="A5" s="39" t="s">
        <v>5</v>
      </c>
      <c r="B5" s="129">
        <v>7998.82</v>
      </c>
      <c r="C5" s="41">
        <v>53</v>
      </c>
      <c r="J5" s="15"/>
      <c r="S5" s="15"/>
      <c r="T5" s="42">
        <f>SUM(T3:T4)</f>
        <v>1050000</v>
      </c>
    </row>
    <row r="6" spans="1:20" x14ac:dyDescent="0.35">
      <c r="A6" s="39" t="s">
        <v>6</v>
      </c>
      <c r="B6" s="129">
        <v>6043.01</v>
      </c>
      <c r="C6" s="41">
        <v>54</v>
      </c>
      <c r="J6" s="15"/>
      <c r="S6" s="15"/>
      <c r="T6" s="42"/>
    </row>
    <row r="7" spans="1:20" x14ac:dyDescent="0.35">
      <c r="A7" s="39" t="s">
        <v>7</v>
      </c>
      <c r="B7" s="129">
        <v>9633.6</v>
      </c>
      <c r="C7" s="41">
        <v>46</v>
      </c>
      <c r="J7" s="15"/>
      <c r="R7" t="s">
        <v>53</v>
      </c>
      <c r="S7" s="15">
        <f>S3</f>
        <v>5</v>
      </c>
      <c r="T7" s="15">
        <f>S7*35000</f>
        <v>175000</v>
      </c>
    </row>
    <row r="8" spans="1:20" x14ac:dyDescent="0.35">
      <c r="A8" s="39" t="s">
        <v>8</v>
      </c>
      <c r="B8" s="129">
        <v>23959.29</v>
      </c>
      <c r="C8" s="41">
        <v>27</v>
      </c>
      <c r="J8" s="15"/>
      <c r="S8" s="15"/>
      <c r="T8" s="15"/>
    </row>
    <row r="9" spans="1:20" x14ac:dyDescent="0.35">
      <c r="A9" s="39" t="s">
        <v>9</v>
      </c>
      <c r="B9" s="129">
        <v>4156.6099999999997</v>
      </c>
      <c r="C9" s="41">
        <v>61</v>
      </c>
      <c r="J9" s="15"/>
      <c r="S9" s="15"/>
      <c r="T9" s="15"/>
    </row>
    <row r="10" spans="1:20" x14ac:dyDescent="0.35">
      <c r="A10" s="39" t="s">
        <v>10</v>
      </c>
      <c r="B10" s="129">
        <v>3646.13</v>
      </c>
      <c r="C10" s="41">
        <v>40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11239.16</v>
      </c>
      <c r="C11" s="41">
        <v>63</v>
      </c>
      <c r="J11" s="15"/>
    </row>
    <row r="12" spans="1:20" x14ac:dyDescent="0.35">
      <c r="A12" s="39" t="s">
        <v>12</v>
      </c>
      <c r="B12" s="129">
        <v>26771.8</v>
      </c>
      <c r="C12" s="41">
        <v>17</v>
      </c>
      <c r="J12" s="15"/>
    </row>
    <row r="13" spans="1:20" x14ac:dyDescent="0.35">
      <c r="A13" s="39" t="s">
        <v>13</v>
      </c>
      <c r="B13" s="129">
        <v>1359.47</v>
      </c>
      <c r="C13" s="41">
        <v>11</v>
      </c>
      <c r="J13" s="15"/>
    </row>
    <row r="14" spans="1:20" x14ac:dyDescent="0.35">
      <c r="A14" s="39" t="s">
        <v>14</v>
      </c>
      <c r="B14" s="129">
        <v>8921.07</v>
      </c>
      <c r="C14" s="41">
        <v>23</v>
      </c>
      <c r="J14" s="15"/>
    </row>
    <row r="15" spans="1:20" x14ac:dyDescent="0.35">
      <c r="A15" s="39" t="s">
        <v>15</v>
      </c>
      <c r="B15" s="129">
        <v>3787.27</v>
      </c>
      <c r="C15" s="41">
        <v>34</v>
      </c>
      <c r="J15" s="15"/>
    </row>
    <row r="16" spans="1:20" x14ac:dyDescent="0.35">
      <c r="A16" s="39" t="s">
        <v>16</v>
      </c>
      <c r="B16" s="129">
        <v>6743.76</v>
      </c>
      <c r="C16" s="41">
        <v>60</v>
      </c>
      <c r="D16" s="43"/>
      <c r="J16" s="15"/>
    </row>
    <row r="17" spans="1:16" x14ac:dyDescent="0.35">
      <c r="A17" s="39" t="s">
        <v>17</v>
      </c>
      <c r="B17" s="129">
        <v>756.06</v>
      </c>
      <c r="C17" s="41">
        <v>19</v>
      </c>
      <c r="D17" s="43"/>
      <c r="J17" s="15"/>
    </row>
    <row r="18" spans="1:16" x14ac:dyDescent="0.35">
      <c r="A18" s="39" t="s">
        <v>18</v>
      </c>
      <c r="B18" s="129">
        <v>1343.71</v>
      </c>
      <c r="C18" s="41">
        <v>7</v>
      </c>
      <c r="D18" s="43"/>
      <c r="J18" s="15"/>
    </row>
    <row r="19" spans="1:16" x14ac:dyDescent="0.35">
      <c r="A19" s="39" t="s">
        <v>19</v>
      </c>
      <c r="B19" s="129">
        <v>2953.76</v>
      </c>
      <c r="C19" s="41">
        <v>17</v>
      </c>
      <c r="D19" s="44"/>
      <c r="J19" s="15"/>
    </row>
    <row r="20" spans="1:16" x14ac:dyDescent="0.35">
      <c r="A20" s="39" t="s">
        <v>20</v>
      </c>
      <c r="B20" s="129">
        <v>5315.47</v>
      </c>
      <c r="C20" s="41">
        <v>19</v>
      </c>
      <c r="D20" s="44"/>
      <c r="J20" s="15"/>
    </row>
    <row r="21" spans="1:16" x14ac:dyDescent="0.35">
      <c r="A21" s="39" t="s">
        <v>21</v>
      </c>
      <c r="B21" s="129">
        <v>2531.62</v>
      </c>
      <c r="C21" s="41">
        <v>13</v>
      </c>
      <c r="J21" s="15"/>
    </row>
    <row r="22" spans="1:16" x14ac:dyDescent="0.35">
      <c r="A22" s="39" t="s">
        <v>22</v>
      </c>
      <c r="B22" s="129">
        <v>481.3</v>
      </c>
      <c r="C22" s="41">
        <v>6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146009.74</v>
      </c>
      <c r="C24" s="46">
        <f>SUM(C4:C23)</f>
        <v>591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146009.74</v>
      </c>
      <c r="E26" s="49" t="s">
        <v>26</v>
      </c>
      <c r="F26" s="49"/>
      <c r="G26" s="49"/>
      <c r="H26" s="49"/>
      <c r="I26" s="49"/>
      <c r="J26" s="118">
        <v>1550.77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6459.19</v>
      </c>
    </row>
    <row r="28" spans="1:16" ht="15" thickBot="1" x14ac:dyDescent="0.4">
      <c r="B28" s="76"/>
      <c r="C28" s="122">
        <f>SUM(C26-C27)</f>
        <v>-63990.260000000009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839752.4</v>
      </c>
      <c r="E30" s="9" t="s">
        <v>31</v>
      </c>
      <c r="F30" s="9"/>
      <c r="G30" s="9"/>
      <c r="H30" s="9"/>
      <c r="I30" s="9"/>
      <c r="J30" s="141"/>
    </row>
    <row r="31" spans="1:16" x14ac:dyDescent="0.35">
      <c r="A31" s="3" t="s">
        <v>58</v>
      </c>
      <c r="B31" s="78"/>
      <c r="C31" s="124">
        <f>T5</f>
        <v>1050000</v>
      </c>
      <c r="J31" s="140"/>
    </row>
    <row r="32" spans="1:16" ht="15" thickBot="1" x14ac:dyDescent="0.4">
      <c r="B32" s="76"/>
      <c r="C32" s="122">
        <f>SUM(C30-C31)</f>
        <v>-210247.59999999998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125547.09</v>
      </c>
      <c r="J34" s="140"/>
    </row>
    <row r="35" spans="1:11" x14ac:dyDescent="0.35">
      <c r="A35" s="59" t="s">
        <v>61</v>
      </c>
      <c r="B35" s="79"/>
      <c r="C35" s="126">
        <f>T7</f>
        <v>175000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-49452.91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965299.49</v>
      </c>
      <c r="E38" s="67" t="s">
        <v>40</v>
      </c>
      <c r="F38" s="67"/>
      <c r="G38" s="67"/>
      <c r="H38" s="67"/>
      <c r="I38" s="67"/>
      <c r="J38" s="119">
        <v>395.88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1225000</v>
      </c>
      <c r="E39" s="67" t="s">
        <v>42</v>
      </c>
      <c r="F39" s="67"/>
      <c r="G39" s="67"/>
      <c r="H39" s="67"/>
      <c r="I39" s="67"/>
      <c r="J39" s="119">
        <v>2449.16</v>
      </c>
    </row>
    <row r="40" spans="1:11" ht="15" thickBot="1" x14ac:dyDescent="0.4">
      <c r="B40" s="76"/>
      <c r="C40" s="122">
        <f>SUM(C38-C39)</f>
        <v>-259700.51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232.62</v>
      </c>
    </row>
    <row r="42" spans="1:11" x14ac:dyDescent="0.35">
      <c r="A42" s="6" t="s">
        <v>64</v>
      </c>
      <c r="B42" s="81"/>
      <c r="C42" s="70">
        <v>3260</v>
      </c>
      <c r="E42" s="13" t="s">
        <v>65</v>
      </c>
      <c r="F42" s="13"/>
      <c r="G42" s="13"/>
      <c r="H42" s="13"/>
      <c r="I42" s="13"/>
      <c r="J42" s="120">
        <v>968.88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693533.2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E17802-FF21-402F-BB24-7AD4CF3E622E}">
  <sheetPr codeName="Sheet41"/>
  <dimension ref="A1:T45"/>
  <sheetViews>
    <sheetView topLeftCell="C15" zoomScale="80" zoomScaleNormal="80" workbookViewId="0">
      <selection activeCell="G58" sqref="G58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45304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5</v>
      </c>
      <c r="T3" s="15">
        <f>S3*210000</f>
        <v>1050000</v>
      </c>
    </row>
    <row r="4" spans="1:20" x14ac:dyDescent="0.35">
      <c r="A4" s="39" t="s">
        <v>4</v>
      </c>
      <c r="B4" s="129">
        <v>0</v>
      </c>
      <c r="C4" s="41">
        <v>0</v>
      </c>
      <c r="J4" s="15"/>
      <c r="R4" t="s">
        <v>52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29">
        <v>9114.08</v>
      </c>
      <c r="C5" s="41">
        <v>35</v>
      </c>
      <c r="J5" s="15"/>
      <c r="S5" s="15"/>
      <c r="T5" s="42">
        <f>SUM(T3:T4)</f>
        <v>1120000</v>
      </c>
    </row>
    <row r="6" spans="1:20" x14ac:dyDescent="0.35">
      <c r="A6" s="39" t="s">
        <v>6</v>
      </c>
      <c r="B6" s="129">
        <v>3336.19</v>
      </c>
      <c r="C6" s="41">
        <v>26</v>
      </c>
      <c r="J6" s="15"/>
      <c r="S6" s="15"/>
      <c r="T6" s="42"/>
    </row>
    <row r="7" spans="1:20" x14ac:dyDescent="0.35">
      <c r="A7" s="39" t="s">
        <v>7</v>
      </c>
      <c r="B7" s="129">
        <v>5009.22</v>
      </c>
      <c r="C7" s="41">
        <v>16</v>
      </c>
      <c r="J7" s="15"/>
      <c r="R7" t="s">
        <v>53</v>
      </c>
      <c r="S7" s="15">
        <f>S3</f>
        <v>5</v>
      </c>
      <c r="T7" s="15">
        <f>S7*35000</f>
        <v>175000</v>
      </c>
    </row>
    <row r="8" spans="1:20" x14ac:dyDescent="0.35">
      <c r="A8" s="39" t="s">
        <v>8</v>
      </c>
      <c r="B8" s="129">
        <v>144.38999999999999</v>
      </c>
      <c r="C8" s="41">
        <v>3</v>
      </c>
      <c r="J8" s="15"/>
      <c r="S8" s="15"/>
      <c r="T8" s="15"/>
    </row>
    <row r="9" spans="1:20" x14ac:dyDescent="0.35">
      <c r="A9" s="39" t="s">
        <v>9</v>
      </c>
      <c r="B9" s="129">
        <v>3368.95</v>
      </c>
      <c r="C9" s="41">
        <v>30</v>
      </c>
      <c r="J9" s="15"/>
      <c r="S9" s="15"/>
      <c r="T9" s="15"/>
    </row>
    <row r="10" spans="1:20" x14ac:dyDescent="0.35">
      <c r="A10" s="39" t="s">
        <v>10</v>
      </c>
      <c r="B10" s="129">
        <v>7573.89</v>
      </c>
      <c r="C10" s="41">
        <v>64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4260.49</v>
      </c>
      <c r="C11" s="41">
        <v>43</v>
      </c>
      <c r="J11" s="15"/>
    </row>
    <row r="12" spans="1:20" x14ac:dyDescent="0.35">
      <c r="A12" s="39" t="s">
        <v>12</v>
      </c>
      <c r="B12" s="129">
        <v>0</v>
      </c>
      <c r="C12" s="41">
        <v>0</v>
      </c>
      <c r="J12" s="15"/>
    </row>
    <row r="13" spans="1:20" x14ac:dyDescent="0.35">
      <c r="A13" s="39" t="s">
        <v>13</v>
      </c>
      <c r="B13" s="129">
        <v>984.82</v>
      </c>
      <c r="C13" s="41">
        <v>13</v>
      </c>
      <c r="J13" s="15"/>
    </row>
    <row r="14" spans="1:20" x14ac:dyDescent="0.35">
      <c r="A14" s="39" t="s">
        <v>14</v>
      </c>
      <c r="B14" s="129">
        <v>6952.3</v>
      </c>
      <c r="C14" s="41">
        <v>25</v>
      </c>
      <c r="J14" s="15"/>
    </row>
    <row r="15" spans="1:20" x14ac:dyDescent="0.35">
      <c r="A15" s="39" t="s">
        <v>15</v>
      </c>
      <c r="B15" s="129">
        <v>1461.25</v>
      </c>
      <c r="C15" s="41">
        <v>14</v>
      </c>
      <c r="J15" s="15"/>
    </row>
    <row r="16" spans="1:20" x14ac:dyDescent="0.35">
      <c r="A16" s="39" t="s">
        <v>16</v>
      </c>
      <c r="B16" s="129">
        <v>5131.41</v>
      </c>
      <c r="C16" s="41">
        <v>37</v>
      </c>
      <c r="D16" s="43"/>
      <c r="J16" s="15"/>
    </row>
    <row r="17" spans="1:16" x14ac:dyDescent="0.35">
      <c r="A17" s="39" t="s">
        <v>17</v>
      </c>
      <c r="B17" s="129">
        <v>0</v>
      </c>
      <c r="C17" s="41">
        <v>0</v>
      </c>
      <c r="D17" s="43"/>
      <c r="J17" s="15"/>
    </row>
    <row r="18" spans="1:16" x14ac:dyDescent="0.35">
      <c r="A18" s="39" t="s">
        <v>18</v>
      </c>
      <c r="B18" s="129">
        <v>0</v>
      </c>
      <c r="C18" s="41">
        <v>0</v>
      </c>
      <c r="D18" s="43"/>
      <c r="J18" s="15"/>
    </row>
    <row r="19" spans="1:16" x14ac:dyDescent="0.35">
      <c r="A19" s="39" t="s">
        <v>19</v>
      </c>
      <c r="B19" s="129">
        <v>1001.73</v>
      </c>
      <c r="C19" s="41">
        <v>7</v>
      </c>
      <c r="D19" s="44"/>
      <c r="J19" s="15"/>
    </row>
    <row r="20" spans="1:16" x14ac:dyDescent="0.35">
      <c r="A20" s="39" t="s">
        <v>20</v>
      </c>
      <c r="B20" s="129">
        <v>0</v>
      </c>
      <c r="C20" s="41">
        <v>0</v>
      </c>
      <c r="D20" s="44"/>
      <c r="J20" s="15"/>
    </row>
    <row r="21" spans="1:16" x14ac:dyDescent="0.35">
      <c r="A21" s="39" t="s">
        <v>21</v>
      </c>
      <c r="B21" s="129">
        <v>0</v>
      </c>
      <c r="C21" s="41">
        <v>0</v>
      </c>
      <c r="J21" s="15"/>
    </row>
    <row r="22" spans="1:16" x14ac:dyDescent="0.35">
      <c r="A22" s="39" t="s">
        <v>22</v>
      </c>
      <c r="B22" s="129">
        <v>0</v>
      </c>
      <c r="C22" s="41">
        <v>0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48338.720000000008</v>
      </c>
      <c r="C24" s="46">
        <f>SUM(C4:C23)</f>
        <v>313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48338.720000000008</v>
      </c>
      <c r="E26" s="49" t="s">
        <v>26</v>
      </c>
      <c r="F26" s="49"/>
      <c r="G26" s="49"/>
      <c r="H26" s="49"/>
      <c r="I26" s="49"/>
      <c r="J26" s="118"/>
    </row>
    <row r="27" spans="1:16" x14ac:dyDescent="0.35">
      <c r="A27" s="2" t="s">
        <v>56</v>
      </c>
      <c r="B27" s="77"/>
      <c r="C27" s="121">
        <f>IF(AND(WEEKDAY(B1, 2)&lt;6, WEEKDAY(B1, 2)&lt;&gt;7), 210000, 70000)</f>
        <v>70000</v>
      </c>
      <c r="E27" s="49" t="s">
        <v>28</v>
      </c>
      <c r="F27" s="49"/>
      <c r="G27" s="49"/>
      <c r="H27" s="49"/>
      <c r="I27" s="49"/>
      <c r="J27" s="118">
        <v>6459.19</v>
      </c>
    </row>
    <row r="28" spans="1:16" ht="15" thickBot="1" x14ac:dyDescent="0.4">
      <c r="B28" s="76"/>
      <c r="C28" s="122">
        <f>SUM(C26-C27)</f>
        <v>-21661.279999999992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886530.22</v>
      </c>
      <c r="E30" s="9" t="s">
        <v>31</v>
      </c>
      <c r="F30" s="9"/>
      <c r="G30" s="9"/>
      <c r="H30" s="9"/>
      <c r="I30" s="9"/>
      <c r="J30" s="141"/>
    </row>
    <row r="31" spans="1:16" x14ac:dyDescent="0.35">
      <c r="A31" s="3" t="s">
        <v>58</v>
      </c>
      <c r="B31" s="78"/>
      <c r="C31" s="124">
        <f>T5</f>
        <v>1120000</v>
      </c>
      <c r="J31" s="140"/>
    </row>
    <row r="32" spans="1:16" ht="15" thickBot="1" x14ac:dyDescent="0.4">
      <c r="B32" s="76"/>
      <c r="C32" s="122">
        <f>SUM(C30-C31)</f>
        <v>-233469.78000000003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125547.09</v>
      </c>
      <c r="J34" s="140"/>
    </row>
    <row r="35" spans="1:11" x14ac:dyDescent="0.35">
      <c r="A35" s="59" t="s">
        <v>61</v>
      </c>
      <c r="B35" s="79"/>
      <c r="C35" s="126">
        <f>T7</f>
        <v>175000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-49452.91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1012077.3099999999</v>
      </c>
      <c r="E38" s="67" t="s">
        <v>40</v>
      </c>
      <c r="F38" s="67"/>
      <c r="G38" s="67"/>
      <c r="H38" s="67"/>
      <c r="I38" s="67"/>
      <c r="J38" s="119">
        <v>250.65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1295000</v>
      </c>
      <c r="E39" s="67" t="s">
        <v>42</v>
      </c>
      <c r="F39" s="67"/>
      <c r="G39" s="67"/>
      <c r="H39" s="67"/>
      <c r="I39" s="67"/>
      <c r="J39" s="119">
        <v>2699.81</v>
      </c>
    </row>
    <row r="40" spans="1:11" ht="15" thickBot="1" x14ac:dyDescent="0.4">
      <c r="B40" s="76"/>
      <c r="C40" s="122">
        <f>SUM(C38-C39)</f>
        <v>-282922.69000000006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/>
    </row>
    <row r="42" spans="1:11" x14ac:dyDescent="0.35">
      <c r="A42" s="6" t="s">
        <v>64</v>
      </c>
      <c r="B42" s="81"/>
      <c r="C42" s="70">
        <v>3573</v>
      </c>
      <c r="E42" s="13" t="s">
        <v>65</v>
      </c>
      <c r="F42" s="13"/>
      <c r="G42" s="13"/>
      <c r="H42" s="13"/>
      <c r="I42" s="13"/>
      <c r="J42" s="120">
        <v>968.88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693533.2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E32F15-B1CA-4129-972D-BEB876CC78D0}">
  <sheetPr codeName="Sheet42"/>
  <dimension ref="A1:AF44"/>
  <sheetViews>
    <sheetView topLeftCell="B1" zoomScale="70" zoomScaleNormal="70" workbookViewId="0">
      <selection activeCell="D33" sqref="D33"/>
    </sheetView>
  </sheetViews>
  <sheetFormatPr defaultRowHeight="14.5" x14ac:dyDescent="0.35"/>
  <cols>
    <col min="1" max="1" width="42" customWidth="1"/>
    <col min="2" max="2" width="34.54296875" style="115" customWidth="1"/>
    <col min="3" max="3" width="22" style="115" customWidth="1"/>
    <col min="4" max="4" width="18.6328125" customWidth="1"/>
    <col min="5" max="5" width="26.54296875" customWidth="1"/>
    <col min="6" max="6" width="25.90625" customWidth="1"/>
    <col min="12" max="12" width="14.453125" customWidth="1"/>
    <col min="16" max="16" width="15" style="15" customWidth="1"/>
    <col min="26" max="26" width="20.36328125" customWidth="1"/>
    <col min="28" max="28" width="14.54296875" customWidth="1"/>
  </cols>
  <sheetData>
    <row r="1" spans="1:32" x14ac:dyDescent="0.35">
      <c r="A1" s="33" t="s">
        <v>47</v>
      </c>
      <c r="B1" s="116" t="s">
        <v>81</v>
      </c>
      <c r="C1" s="105"/>
      <c r="D1" s="35"/>
      <c r="E1" s="35"/>
      <c r="F1" s="35"/>
    </row>
    <row r="2" spans="1:32" x14ac:dyDescent="0.35">
      <c r="B2" s="105"/>
      <c r="C2" s="105"/>
      <c r="D2" s="35"/>
      <c r="E2" s="35"/>
      <c r="F2" s="35"/>
    </row>
    <row r="3" spans="1:32" x14ac:dyDescent="0.35">
      <c r="A3" s="36" t="s">
        <v>1</v>
      </c>
      <c r="B3" s="106" t="s">
        <v>82</v>
      </c>
      <c r="C3" s="106" t="s">
        <v>70</v>
      </c>
      <c r="D3" s="37" t="s">
        <v>72</v>
      </c>
      <c r="E3" s="37" t="s">
        <v>73</v>
      </c>
      <c r="F3" s="37" t="s">
        <v>74</v>
      </c>
      <c r="G3" s="38" t="s">
        <v>50</v>
      </c>
      <c r="X3" t="s">
        <v>51</v>
      </c>
      <c r="Y3" s="15">
        <v>6</v>
      </c>
      <c r="Z3" s="15">
        <f>Y3*210000</f>
        <v>1260000</v>
      </c>
    </row>
    <row r="4" spans="1:32" x14ac:dyDescent="0.35">
      <c r="A4" s="39" t="s">
        <v>4</v>
      </c>
      <c r="B4" s="102">
        <v>91382.32</v>
      </c>
      <c r="C4" s="102">
        <v>431550.97</v>
      </c>
      <c r="D4" s="102">
        <v>321532.87000000005</v>
      </c>
      <c r="E4" s="41">
        <v>74</v>
      </c>
      <c r="F4" s="41">
        <v>375</v>
      </c>
      <c r="L4" s="189"/>
      <c r="X4" t="s">
        <v>52</v>
      </c>
      <c r="Y4" s="15">
        <v>1</v>
      </c>
      <c r="Z4" s="15">
        <f>Y4*70000</f>
        <v>70000</v>
      </c>
    </row>
    <row r="5" spans="1:32" x14ac:dyDescent="0.35">
      <c r="A5" s="39" t="s">
        <v>5</v>
      </c>
      <c r="B5" s="102">
        <v>2976.81</v>
      </c>
      <c r="C5" s="102">
        <v>70579.45</v>
      </c>
      <c r="D5" s="102">
        <v>65813.899999999994</v>
      </c>
      <c r="E5" s="41">
        <v>37</v>
      </c>
      <c r="F5" s="41">
        <v>371</v>
      </c>
      <c r="L5" s="189"/>
      <c r="Y5" s="15"/>
      <c r="Z5" s="42">
        <f>SUM(Z3:Z4)</f>
        <v>1330000</v>
      </c>
    </row>
    <row r="6" spans="1:32" x14ac:dyDescent="0.35">
      <c r="A6" s="39" t="s">
        <v>6</v>
      </c>
      <c r="B6" s="102">
        <v>4762.67</v>
      </c>
      <c r="C6" s="102">
        <v>45906.64</v>
      </c>
      <c r="D6" s="102">
        <v>11040</v>
      </c>
      <c r="E6" s="41">
        <v>45</v>
      </c>
      <c r="F6" s="41">
        <v>375</v>
      </c>
      <c r="L6" s="189"/>
      <c r="Y6" s="15"/>
      <c r="Z6" s="42"/>
    </row>
    <row r="7" spans="1:32" x14ac:dyDescent="0.35">
      <c r="A7" s="39" t="s">
        <v>7</v>
      </c>
      <c r="B7" s="102">
        <v>7629.06</v>
      </c>
      <c r="C7" s="102">
        <v>66412.36</v>
      </c>
      <c r="D7" s="102">
        <v>14308.260000000002</v>
      </c>
      <c r="E7" s="41">
        <v>38</v>
      </c>
      <c r="F7" s="41">
        <v>273</v>
      </c>
      <c r="L7" s="189"/>
      <c r="X7" t="s">
        <v>53</v>
      </c>
      <c r="Y7" s="15">
        <f>Y3</f>
        <v>6</v>
      </c>
      <c r="Z7" s="15">
        <f>Y7*35000</f>
        <v>210000</v>
      </c>
    </row>
    <row r="8" spans="1:32" x14ac:dyDescent="0.35">
      <c r="A8" s="39" t="s">
        <v>8</v>
      </c>
      <c r="B8" s="102">
        <v>3603.7</v>
      </c>
      <c r="C8" s="102">
        <v>98697.71</v>
      </c>
      <c r="D8" s="102">
        <v>5158.2299999999996</v>
      </c>
      <c r="E8" s="41">
        <v>21</v>
      </c>
      <c r="F8" s="41">
        <v>152</v>
      </c>
      <c r="L8" s="189"/>
      <c r="Y8" s="15"/>
      <c r="Z8" s="15"/>
    </row>
    <row r="9" spans="1:32" x14ac:dyDescent="0.35">
      <c r="A9" s="39" t="s">
        <v>9</v>
      </c>
      <c r="B9" s="102">
        <v>2502.34</v>
      </c>
      <c r="C9" s="102">
        <v>36153.870000000003</v>
      </c>
      <c r="D9" s="102">
        <v>5634.22</v>
      </c>
      <c r="E9" s="41">
        <v>46</v>
      </c>
      <c r="F9" s="41">
        <v>351</v>
      </c>
      <c r="L9" s="189"/>
      <c r="Y9" s="15"/>
      <c r="Z9" s="15"/>
    </row>
    <row r="10" spans="1:32" x14ac:dyDescent="0.35">
      <c r="A10" s="39" t="s">
        <v>10</v>
      </c>
      <c r="B10" s="102">
        <v>2627.71</v>
      </c>
      <c r="C10" s="102">
        <v>39640.19</v>
      </c>
      <c r="D10" s="102">
        <v>0</v>
      </c>
      <c r="E10" s="41">
        <v>27</v>
      </c>
      <c r="F10" s="41">
        <v>293</v>
      </c>
      <c r="L10" s="189"/>
      <c r="Y10" s="26" t="s">
        <v>54</v>
      </c>
      <c r="Z10" s="26"/>
      <c r="AA10" s="6"/>
      <c r="AB10" s="6"/>
      <c r="AC10" s="6"/>
      <c r="AD10" s="6"/>
      <c r="AE10" s="6"/>
      <c r="AF10" s="6"/>
    </row>
    <row r="11" spans="1:32" x14ac:dyDescent="0.35">
      <c r="A11" s="39" t="s">
        <v>11</v>
      </c>
      <c r="B11" s="102">
        <v>11723.29</v>
      </c>
      <c r="C11" s="102">
        <v>72277.070000000007</v>
      </c>
      <c r="D11" s="102">
        <v>2306.06</v>
      </c>
      <c r="E11" s="41">
        <v>33</v>
      </c>
      <c r="F11" s="41">
        <v>382</v>
      </c>
      <c r="L11" s="189"/>
    </row>
    <row r="12" spans="1:32" x14ac:dyDescent="0.35">
      <c r="A12" s="39" t="s">
        <v>12</v>
      </c>
      <c r="B12" s="102">
        <v>9399.25</v>
      </c>
      <c r="C12" s="102">
        <v>58932.67</v>
      </c>
      <c r="D12" s="102">
        <v>39476.600000000006</v>
      </c>
      <c r="E12" s="41">
        <v>16</v>
      </c>
      <c r="F12" s="41">
        <v>92</v>
      </c>
      <c r="L12" s="189"/>
    </row>
    <row r="13" spans="1:32" x14ac:dyDescent="0.35">
      <c r="A13" s="39" t="s">
        <v>13</v>
      </c>
      <c r="B13" s="102">
        <v>2079.91</v>
      </c>
      <c r="C13" s="102">
        <v>12250.9</v>
      </c>
      <c r="D13" s="102">
        <v>15641.6</v>
      </c>
      <c r="E13" s="41">
        <v>15</v>
      </c>
      <c r="F13" s="41">
        <v>142</v>
      </c>
      <c r="L13" s="189"/>
    </row>
    <row r="14" spans="1:32" x14ac:dyDescent="0.35">
      <c r="A14" s="39" t="s">
        <v>14</v>
      </c>
      <c r="B14" s="102">
        <v>3249.82</v>
      </c>
      <c r="C14" s="102">
        <v>31679.67</v>
      </c>
      <c r="D14" s="102">
        <v>20386.350000000006</v>
      </c>
      <c r="E14" s="41">
        <v>19</v>
      </c>
      <c r="F14" s="41">
        <v>154</v>
      </c>
      <c r="L14" s="189"/>
    </row>
    <row r="15" spans="1:32" x14ac:dyDescent="0.35">
      <c r="A15" s="39" t="s">
        <v>15</v>
      </c>
      <c r="B15" s="102">
        <v>1398.76</v>
      </c>
      <c r="C15" s="102">
        <v>23924.39</v>
      </c>
      <c r="D15" s="102">
        <v>10229.200000000001</v>
      </c>
      <c r="E15" s="41">
        <v>21</v>
      </c>
      <c r="F15" s="41">
        <v>194</v>
      </c>
      <c r="L15" s="189"/>
    </row>
    <row r="16" spans="1:32" x14ac:dyDescent="0.35">
      <c r="A16" s="39" t="s">
        <v>79</v>
      </c>
      <c r="B16" s="102">
        <v>7218.37</v>
      </c>
      <c r="C16" s="102">
        <v>64134.14</v>
      </c>
      <c r="D16" s="102">
        <v>26539.359999999997</v>
      </c>
      <c r="E16" s="41">
        <v>62</v>
      </c>
      <c r="F16" s="41">
        <v>444</v>
      </c>
      <c r="G16" s="43"/>
      <c r="L16" s="190"/>
    </row>
    <row r="17" spans="1:22" x14ac:dyDescent="0.35">
      <c r="A17" s="39" t="s">
        <v>17</v>
      </c>
      <c r="B17" s="102">
        <v>1183.51</v>
      </c>
      <c r="C17" s="102">
        <v>30479.13</v>
      </c>
      <c r="D17" s="102">
        <v>296.58</v>
      </c>
      <c r="E17" s="41">
        <v>15</v>
      </c>
      <c r="F17" s="41">
        <v>121</v>
      </c>
      <c r="G17" s="43"/>
      <c r="L17" s="189"/>
    </row>
    <row r="18" spans="1:22" x14ac:dyDescent="0.35">
      <c r="A18" s="39" t="s">
        <v>18</v>
      </c>
      <c r="B18" s="102">
        <v>3379.53</v>
      </c>
      <c r="C18" s="102">
        <v>11067.42</v>
      </c>
      <c r="D18" s="102">
        <v>0</v>
      </c>
      <c r="E18" s="41">
        <v>16</v>
      </c>
      <c r="F18" s="41">
        <v>62</v>
      </c>
      <c r="G18" s="43"/>
      <c r="L18" s="189"/>
    </row>
    <row r="19" spans="1:22" x14ac:dyDescent="0.35">
      <c r="A19" s="39" t="s">
        <v>19</v>
      </c>
      <c r="B19" s="102">
        <v>1745.08</v>
      </c>
      <c r="C19" s="102">
        <v>20714.25</v>
      </c>
      <c r="D19" s="102">
        <v>4690.75</v>
      </c>
      <c r="E19" s="41">
        <v>11</v>
      </c>
      <c r="F19" s="41">
        <v>107</v>
      </c>
      <c r="G19" s="44"/>
      <c r="L19" s="189"/>
    </row>
    <row r="20" spans="1:22" x14ac:dyDescent="0.35">
      <c r="A20" s="39" t="s">
        <v>20</v>
      </c>
      <c r="B20" s="102">
        <v>4852.62</v>
      </c>
      <c r="C20" s="102">
        <v>21546.880000000001</v>
      </c>
      <c r="D20" s="102">
        <v>0</v>
      </c>
      <c r="E20" s="41">
        <v>13</v>
      </c>
      <c r="F20" s="41">
        <v>97</v>
      </c>
      <c r="G20" s="44"/>
      <c r="L20" s="189"/>
    </row>
    <row r="21" spans="1:22" x14ac:dyDescent="0.35">
      <c r="A21" s="39" t="s">
        <v>21</v>
      </c>
      <c r="B21" s="102">
        <v>6240.77</v>
      </c>
      <c r="C21" s="102">
        <v>42089.63</v>
      </c>
      <c r="D21" s="102">
        <v>29367</v>
      </c>
      <c r="E21" s="41">
        <v>14</v>
      </c>
      <c r="F21" s="41">
        <v>91</v>
      </c>
      <c r="L21" s="189"/>
    </row>
    <row r="22" spans="1:22" x14ac:dyDescent="0.35">
      <c r="A22" s="39" t="s">
        <v>22</v>
      </c>
      <c r="B22" s="102">
        <v>1240.8800000000001</v>
      </c>
      <c r="C22" s="102">
        <v>2851.13</v>
      </c>
      <c r="D22" s="102">
        <v>0</v>
      </c>
      <c r="E22" s="41">
        <v>5</v>
      </c>
      <c r="F22" s="41">
        <v>23</v>
      </c>
      <c r="G22" s="44"/>
      <c r="L22" s="189"/>
    </row>
    <row r="23" spans="1:22" x14ac:dyDescent="0.35">
      <c r="A23" s="39" t="s">
        <v>23</v>
      </c>
      <c r="B23" s="97">
        <v>0</v>
      </c>
      <c r="C23" s="102">
        <v>0</v>
      </c>
      <c r="D23" s="102">
        <v>0</v>
      </c>
      <c r="E23" s="41">
        <v>0</v>
      </c>
      <c r="F23" s="41">
        <v>0</v>
      </c>
      <c r="L23" s="189"/>
      <c r="V23" s="74"/>
    </row>
    <row r="24" spans="1:22" ht="15" thickBot="1" x14ac:dyDescent="0.4">
      <c r="A24" s="36" t="s">
        <v>55</v>
      </c>
      <c r="B24" s="103">
        <f>SUM(B4:B23)</f>
        <v>169196.4</v>
      </c>
      <c r="C24" s="103">
        <f>SUM(C4:C23)</f>
        <v>1180888.4699999995</v>
      </c>
      <c r="D24" s="103">
        <f>SUM(D4:D23)</f>
        <v>572420.98</v>
      </c>
      <c r="E24" s="46">
        <f>SUM(E4:E23)</f>
        <v>528</v>
      </c>
      <c r="F24" s="46">
        <f t="shared" ref="F24" si="0">SUM(F4:F23)</f>
        <v>4099</v>
      </c>
    </row>
    <row r="25" spans="1:22" x14ac:dyDescent="0.35">
      <c r="B25" s="105"/>
      <c r="C25" s="105"/>
      <c r="D25" s="35"/>
      <c r="E25" s="35"/>
      <c r="F25" s="35"/>
    </row>
    <row r="26" spans="1:22" x14ac:dyDescent="0.35">
      <c r="A26" s="2" t="s">
        <v>76</v>
      </c>
      <c r="B26" s="107">
        <f>IF(AND(WEEKDAY(B1, 2)&lt;6, WEEKDAY(B1, 2)&lt;&gt;7), 210000, 70000)</f>
        <v>210000</v>
      </c>
      <c r="C26" s="107">
        <f>B30</f>
        <v>1330000</v>
      </c>
      <c r="G26" s="49" t="s">
        <v>26</v>
      </c>
      <c r="H26" s="49"/>
      <c r="I26" s="49"/>
      <c r="J26" s="49"/>
      <c r="K26" s="49"/>
      <c r="L26" s="118">
        <v>738.37</v>
      </c>
      <c r="P26"/>
    </row>
    <row r="27" spans="1:22" ht="15" thickBot="1" x14ac:dyDescent="0.4">
      <c r="B27" s="108">
        <f>SUM(B24-B26)</f>
        <v>-40803.600000000006</v>
      </c>
      <c r="C27" s="108">
        <f t="shared" ref="C27" si="1">SUM(C24-C26)</f>
        <v>-149111.53000000049</v>
      </c>
      <c r="G27" s="49" t="s">
        <v>28</v>
      </c>
      <c r="H27" s="49"/>
      <c r="I27" s="49"/>
      <c r="J27" s="49"/>
      <c r="K27" s="49"/>
      <c r="L27" s="118">
        <v>7396.26</v>
      </c>
      <c r="P27"/>
    </row>
    <row r="28" spans="1:22" ht="15" thickTop="1" x14ac:dyDescent="0.35">
      <c r="B28" s="105"/>
      <c r="C28" s="105"/>
      <c r="D28" s="51"/>
      <c r="M28" s="15"/>
      <c r="P28"/>
    </row>
    <row r="29" spans="1:22" x14ac:dyDescent="0.35">
      <c r="A29" s="3" t="s">
        <v>57</v>
      </c>
      <c r="B29" s="109">
        <v>1067669.46</v>
      </c>
      <c r="C29"/>
      <c r="G29" s="9" t="s">
        <v>29</v>
      </c>
      <c r="H29" s="9"/>
      <c r="I29" s="9"/>
      <c r="J29" s="9"/>
      <c r="K29" s="9"/>
      <c r="L29" s="16"/>
      <c r="P29"/>
    </row>
    <row r="30" spans="1:22" x14ac:dyDescent="0.35">
      <c r="A30" s="3" t="s">
        <v>58</v>
      </c>
      <c r="B30" s="109">
        <f>Z5</f>
        <v>1330000</v>
      </c>
      <c r="C30"/>
      <c r="G30" s="9" t="s">
        <v>31</v>
      </c>
      <c r="H30" s="9"/>
      <c r="I30" s="9"/>
      <c r="J30" s="9"/>
      <c r="K30" s="9"/>
      <c r="L30" s="141">
        <v>0.1</v>
      </c>
      <c r="P30"/>
    </row>
    <row r="31" spans="1:22" ht="15" thickBot="1" x14ac:dyDescent="0.4">
      <c r="B31" s="108">
        <f>SUM(B29-B30)</f>
        <v>-262330.54000000004</v>
      </c>
      <c r="C31"/>
      <c r="L31" s="15"/>
      <c r="P31"/>
    </row>
    <row r="32" spans="1:22" ht="15" thickTop="1" x14ac:dyDescent="0.35">
      <c r="B32" s="110"/>
      <c r="C32"/>
      <c r="G32" s="56" t="s">
        <v>33</v>
      </c>
      <c r="H32" s="56"/>
      <c r="I32" s="56"/>
      <c r="J32" s="56"/>
      <c r="K32" s="56"/>
      <c r="L32" s="57" t="s">
        <v>59</v>
      </c>
      <c r="P32"/>
    </row>
    <row r="33" spans="1:16" x14ac:dyDescent="0.35">
      <c r="A33" s="59" t="s">
        <v>60</v>
      </c>
      <c r="B33" s="111">
        <v>127457.49</v>
      </c>
      <c r="C33"/>
      <c r="G33" s="56" t="s">
        <v>34</v>
      </c>
      <c r="H33" s="56"/>
      <c r="I33" s="56"/>
      <c r="J33" s="56"/>
      <c r="K33" s="56"/>
      <c r="L33" s="57" t="s">
        <v>59</v>
      </c>
      <c r="P33"/>
    </row>
    <row r="34" spans="1:16" x14ac:dyDescent="0.35">
      <c r="A34" s="59" t="s">
        <v>61</v>
      </c>
      <c r="B34" s="111">
        <f>Z7</f>
        <v>210000</v>
      </c>
      <c r="C34"/>
      <c r="L34" s="15"/>
      <c r="P34"/>
    </row>
    <row r="35" spans="1:16" ht="15" thickBot="1" x14ac:dyDescent="0.4">
      <c r="B35" s="108">
        <f>SUM(B33-B34)</f>
        <v>-82542.509999999995</v>
      </c>
      <c r="C35"/>
      <c r="G35" s="62" t="s">
        <v>37</v>
      </c>
      <c r="H35" s="62"/>
      <c r="I35" s="62"/>
      <c r="J35" s="62"/>
      <c r="K35" s="62"/>
      <c r="L35" s="63"/>
      <c r="P35"/>
    </row>
    <row r="36" spans="1:16" ht="15" thickTop="1" x14ac:dyDescent="0.35">
      <c r="B36" s="110"/>
      <c r="C36"/>
      <c r="G36" s="62" t="s">
        <v>38</v>
      </c>
      <c r="H36" s="62"/>
      <c r="I36" s="62"/>
      <c r="J36" s="62"/>
      <c r="K36" s="62"/>
      <c r="L36" s="63"/>
      <c r="P36"/>
    </row>
    <row r="37" spans="1:16" x14ac:dyDescent="0.35">
      <c r="A37" s="64" t="s">
        <v>62</v>
      </c>
      <c r="B37" s="112">
        <f>SUM(B29,B33)</f>
        <v>1195126.95</v>
      </c>
      <c r="C37"/>
      <c r="L37" s="15"/>
      <c r="M37" t="s">
        <v>50</v>
      </c>
      <c r="P37"/>
    </row>
    <row r="38" spans="1:16" x14ac:dyDescent="0.35">
      <c r="A38" s="64" t="s">
        <v>63</v>
      </c>
      <c r="B38" s="112">
        <f>SUM(B30,B34)</f>
        <v>1540000</v>
      </c>
      <c r="C38"/>
      <c r="G38" s="67" t="s">
        <v>40</v>
      </c>
      <c r="H38" s="67"/>
      <c r="I38" s="67"/>
      <c r="J38" s="67"/>
      <c r="K38" s="67"/>
      <c r="L38" s="119">
        <v>404.46</v>
      </c>
      <c r="P38"/>
    </row>
    <row r="39" spans="1:16" ht="15" thickBot="1" x14ac:dyDescent="0.4">
      <c r="B39" s="104">
        <f>B37-B38</f>
        <v>-344873.05000000005</v>
      </c>
      <c r="C39"/>
      <c r="G39" s="67" t="s">
        <v>42</v>
      </c>
      <c r="H39" s="67"/>
      <c r="I39" s="67"/>
      <c r="J39" s="67"/>
      <c r="K39" s="67"/>
      <c r="L39" s="119">
        <v>3104.27</v>
      </c>
      <c r="P39"/>
    </row>
    <row r="40" spans="1:16" ht="15" thickTop="1" x14ac:dyDescent="0.35">
      <c r="B40" s="105"/>
      <c r="C40"/>
      <c r="L40" s="140"/>
      <c r="P40"/>
    </row>
    <row r="41" spans="1:16" x14ac:dyDescent="0.35">
      <c r="A41" s="6" t="s">
        <v>64</v>
      </c>
      <c r="B41" s="117">
        <v>4099</v>
      </c>
      <c r="C41"/>
      <c r="G41" s="13" t="s">
        <v>43</v>
      </c>
      <c r="H41" s="13"/>
      <c r="I41" s="13"/>
      <c r="J41" s="13"/>
      <c r="K41" s="13"/>
      <c r="L41" s="120">
        <v>110.75</v>
      </c>
      <c r="P41"/>
    </row>
    <row r="42" spans="1:16" x14ac:dyDescent="0.35">
      <c r="B42" s="105"/>
      <c r="C42"/>
      <c r="G42" s="13" t="s">
        <v>65</v>
      </c>
      <c r="H42" s="13"/>
      <c r="I42" s="13"/>
      <c r="J42" s="13"/>
      <c r="K42" s="13"/>
      <c r="L42" s="120">
        <v>1109.43</v>
      </c>
      <c r="P42"/>
    </row>
    <row r="43" spans="1:16" x14ac:dyDescent="0.35">
      <c r="A43" s="7" t="s">
        <v>66</v>
      </c>
      <c r="B43" s="114">
        <v>796778.82</v>
      </c>
      <c r="C43"/>
      <c r="O43" s="15"/>
      <c r="P43"/>
    </row>
    <row r="44" spans="1:16" x14ac:dyDescent="0.35">
      <c r="B44" s="105"/>
      <c r="C44" s="105"/>
      <c r="D44" s="35"/>
      <c r="F44" s="35"/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1498F-6184-4C08-A2D4-418194CB2F78}">
  <sheetPr codeName="Sheet43"/>
  <dimension ref="A1:T45"/>
  <sheetViews>
    <sheetView zoomScale="80" zoomScaleNormal="80" workbookViewId="0">
      <selection activeCell="H37" sqref="H37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45307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7</v>
      </c>
      <c r="T3" s="15">
        <f>S3*210000</f>
        <v>1470000</v>
      </c>
    </row>
    <row r="4" spans="1:20" x14ac:dyDescent="0.35">
      <c r="A4" s="39" t="s">
        <v>4</v>
      </c>
      <c r="B4" s="129">
        <v>72740.800000000003</v>
      </c>
      <c r="C4" s="41">
        <v>62</v>
      </c>
      <c r="J4" s="15"/>
      <c r="R4" t="s">
        <v>52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29">
        <v>4002.52</v>
      </c>
      <c r="C5" s="41">
        <v>23</v>
      </c>
      <c r="J5" s="15"/>
      <c r="S5" s="15"/>
      <c r="T5" s="42">
        <f>SUM(T3:T4)</f>
        <v>1540000</v>
      </c>
    </row>
    <row r="6" spans="1:20" x14ac:dyDescent="0.35">
      <c r="A6" s="39" t="s">
        <v>6</v>
      </c>
      <c r="B6" s="129">
        <v>6792.01</v>
      </c>
      <c r="C6" s="41">
        <v>49</v>
      </c>
      <c r="J6" s="15"/>
      <c r="S6" s="15"/>
      <c r="T6" s="42"/>
    </row>
    <row r="7" spans="1:20" x14ac:dyDescent="0.35">
      <c r="A7" s="39" t="s">
        <v>7</v>
      </c>
      <c r="B7" s="129">
        <v>6199.51</v>
      </c>
      <c r="C7" s="41">
        <v>32</v>
      </c>
      <c r="J7" s="15"/>
      <c r="R7" t="s">
        <v>53</v>
      </c>
      <c r="S7" s="15">
        <f>S3</f>
        <v>7</v>
      </c>
      <c r="T7" s="15">
        <f>S7*35000</f>
        <v>245000</v>
      </c>
    </row>
    <row r="8" spans="1:20" x14ac:dyDescent="0.35">
      <c r="A8" s="39" t="s">
        <v>8</v>
      </c>
      <c r="B8" s="129">
        <v>4301.8100000000004</v>
      </c>
      <c r="C8" s="41">
        <v>19</v>
      </c>
      <c r="J8" s="15"/>
      <c r="S8" s="15"/>
      <c r="T8" s="15"/>
    </row>
    <row r="9" spans="1:20" x14ac:dyDescent="0.35">
      <c r="A9" s="39" t="s">
        <v>9</v>
      </c>
      <c r="B9" s="129">
        <v>1840.3</v>
      </c>
      <c r="C9" s="41">
        <v>32</v>
      </c>
      <c r="J9" s="15"/>
      <c r="S9" s="15"/>
      <c r="T9" s="15"/>
    </row>
    <row r="10" spans="1:20" x14ac:dyDescent="0.35">
      <c r="A10" s="39" t="s">
        <v>10</v>
      </c>
      <c r="B10" s="129">
        <v>2700.01</v>
      </c>
      <c r="C10" s="41">
        <v>15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11812.3</v>
      </c>
      <c r="C11" s="41">
        <v>30</v>
      </c>
      <c r="J11" s="15"/>
    </row>
    <row r="12" spans="1:20" x14ac:dyDescent="0.35">
      <c r="A12" s="39" t="s">
        <v>12</v>
      </c>
      <c r="B12" s="129">
        <v>4855.8900000000003</v>
      </c>
      <c r="C12" s="41">
        <v>17</v>
      </c>
      <c r="J12" s="15"/>
    </row>
    <row r="13" spans="1:20" x14ac:dyDescent="0.35">
      <c r="A13" s="39" t="s">
        <v>13</v>
      </c>
      <c r="B13" s="129">
        <v>1170.8</v>
      </c>
      <c r="C13" s="41">
        <v>18</v>
      </c>
      <c r="J13" s="15"/>
    </row>
    <row r="14" spans="1:20" x14ac:dyDescent="0.35">
      <c r="A14" s="39" t="s">
        <v>14</v>
      </c>
      <c r="B14" s="129">
        <v>1227.1400000000001</v>
      </c>
      <c r="C14" s="41">
        <v>19</v>
      </c>
      <c r="J14" s="15"/>
    </row>
    <row r="15" spans="1:20" x14ac:dyDescent="0.35">
      <c r="A15" s="39" t="s">
        <v>15</v>
      </c>
      <c r="B15" s="129">
        <v>1348.41</v>
      </c>
      <c r="C15" s="41">
        <v>16</v>
      </c>
      <c r="J15" s="15"/>
    </row>
    <row r="16" spans="1:20" x14ac:dyDescent="0.35">
      <c r="A16" s="39" t="s">
        <v>16</v>
      </c>
      <c r="B16" s="129">
        <v>12351.9</v>
      </c>
      <c r="C16" s="41">
        <v>73</v>
      </c>
      <c r="D16" s="43"/>
      <c r="J16" s="15"/>
    </row>
    <row r="17" spans="1:16" x14ac:dyDescent="0.35">
      <c r="A17" s="39" t="s">
        <v>17</v>
      </c>
      <c r="B17" s="129">
        <v>12913.39</v>
      </c>
      <c r="C17" s="41">
        <v>12</v>
      </c>
      <c r="D17" s="43"/>
      <c r="J17" s="15"/>
    </row>
    <row r="18" spans="1:16" x14ac:dyDescent="0.35">
      <c r="A18" s="39" t="s">
        <v>18</v>
      </c>
      <c r="B18" s="129">
        <v>10962.22</v>
      </c>
      <c r="C18" s="41">
        <v>14</v>
      </c>
      <c r="D18" s="43"/>
      <c r="J18" s="15"/>
    </row>
    <row r="19" spans="1:16" x14ac:dyDescent="0.35">
      <c r="A19" s="39" t="s">
        <v>19</v>
      </c>
      <c r="B19" s="129">
        <v>6999.41</v>
      </c>
      <c r="C19" s="41">
        <v>12</v>
      </c>
      <c r="D19" s="44"/>
      <c r="J19" s="15"/>
    </row>
    <row r="20" spans="1:16" x14ac:dyDescent="0.35">
      <c r="A20" s="39" t="s">
        <v>20</v>
      </c>
      <c r="B20" s="129">
        <v>6779.31</v>
      </c>
      <c r="C20" s="41">
        <v>19</v>
      </c>
      <c r="D20" s="44"/>
      <c r="J20" s="15"/>
    </row>
    <row r="21" spans="1:16" x14ac:dyDescent="0.35">
      <c r="A21" s="39" t="s">
        <v>21</v>
      </c>
      <c r="B21" s="129">
        <v>1651.27</v>
      </c>
      <c r="C21" s="41">
        <v>13</v>
      </c>
      <c r="J21" s="15"/>
    </row>
    <row r="22" spans="1:16" x14ac:dyDescent="0.35">
      <c r="A22" s="39" t="s">
        <v>22</v>
      </c>
      <c r="B22" s="129">
        <v>1706.55</v>
      </c>
      <c r="C22" s="41">
        <v>7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172355.54999999996</v>
      </c>
      <c r="C24" s="46">
        <f>SUM(C4:C23)</f>
        <v>482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172355.54999999996</v>
      </c>
      <c r="E26" s="49" t="s">
        <v>26</v>
      </c>
      <c r="F26" s="49"/>
      <c r="G26" s="49"/>
      <c r="H26" s="49"/>
      <c r="I26" s="49"/>
      <c r="J26" s="118">
        <v>1861.21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9356.52</v>
      </c>
    </row>
    <row r="28" spans="1:16" ht="15" thickBot="1" x14ac:dyDescent="0.4">
      <c r="B28" s="76"/>
      <c r="C28" s="122">
        <f>SUM(C26-C27)</f>
        <v>-37644.450000000041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1199209.96</v>
      </c>
      <c r="E30" s="9" t="s">
        <v>31</v>
      </c>
      <c r="F30" s="9"/>
      <c r="G30" s="9"/>
      <c r="H30" s="9"/>
      <c r="I30" s="9"/>
      <c r="J30" s="141">
        <v>0.1</v>
      </c>
    </row>
    <row r="31" spans="1:16" x14ac:dyDescent="0.35">
      <c r="A31" s="3" t="s">
        <v>58</v>
      </c>
      <c r="B31" s="78"/>
      <c r="C31" s="124">
        <f>T5</f>
        <v>1540000</v>
      </c>
      <c r="J31" s="140"/>
    </row>
    <row r="32" spans="1:16" ht="15" thickBot="1" x14ac:dyDescent="0.4">
      <c r="B32" s="76"/>
      <c r="C32" s="122">
        <f>SUM(C30-C31)</f>
        <v>-340790.04000000004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193443.71</v>
      </c>
      <c r="J34" s="140"/>
    </row>
    <row r="35" spans="1:11" x14ac:dyDescent="0.35">
      <c r="A35" s="59" t="s">
        <v>61</v>
      </c>
      <c r="B35" s="79"/>
      <c r="C35" s="126">
        <f>T7</f>
        <v>245000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-51556.290000000008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1392653.67</v>
      </c>
      <c r="E38" s="67" t="s">
        <v>40</v>
      </c>
      <c r="F38" s="67"/>
      <c r="G38" s="67"/>
      <c r="H38" s="67"/>
      <c r="I38" s="67"/>
      <c r="J38" s="119">
        <v>297.23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1785000</v>
      </c>
      <c r="E39" s="67" t="s">
        <v>42</v>
      </c>
      <c r="F39" s="67"/>
      <c r="G39" s="67"/>
      <c r="H39" s="67"/>
      <c r="I39" s="67"/>
      <c r="J39" s="119">
        <v>3401.5</v>
      </c>
    </row>
    <row r="40" spans="1:11" ht="15" thickBot="1" x14ac:dyDescent="0.4">
      <c r="B40" s="76"/>
      <c r="C40" s="122">
        <f>SUM(C38-C39)</f>
        <v>-392346.33000000007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279.17</v>
      </c>
    </row>
    <row r="42" spans="1:11" x14ac:dyDescent="0.35">
      <c r="A42" s="6" t="s">
        <v>64</v>
      </c>
      <c r="B42" s="81"/>
      <c r="C42" s="70">
        <v>4580</v>
      </c>
      <c r="E42" s="13" t="s">
        <v>65</v>
      </c>
      <c r="F42" s="13"/>
      <c r="G42" s="13"/>
      <c r="H42" s="13"/>
      <c r="I42" s="13"/>
      <c r="J42" s="120">
        <v>1403.46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1095672.67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E89578-9972-4E56-A622-AEFDA41F1B9C}">
  <sheetPr codeName="Sheet44"/>
  <dimension ref="A1:T45"/>
  <sheetViews>
    <sheetView zoomScale="80" zoomScaleNormal="80" workbookViewId="0">
      <selection activeCell="G48" sqref="G48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45308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8</v>
      </c>
      <c r="T3" s="15">
        <f>S3*210000</f>
        <v>1680000</v>
      </c>
    </row>
    <row r="4" spans="1:20" x14ac:dyDescent="0.35">
      <c r="A4" s="39" t="s">
        <v>4</v>
      </c>
      <c r="B4" s="129">
        <v>92651.27</v>
      </c>
      <c r="C4" s="41">
        <v>72</v>
      </c>
      <c r="J4" s="15"/>
      <c r="R4" t="s">
        <v>52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29">
        <v>17596.52</v>
      </c>
      <c r="C5" s="41">
        <v>46</v>
      </c>
      <c r="J5" s="15"/>
      <c r="S5" s="15"/>
      <c r="T5" s="42">
        <f>SUM(T3:T4)</f>
        <v>1750000</v>
      </c>
    </row>
    <row r="6" spans="1:20" x14ac:dyDescent="0.35">
      <c r="A6" s="39" t="s">
        <v>6</v>
      </c>
      <c r="B6" s="129">
        <v>17392.87</v>
      </c>
      <c r="C6" s="41">
        <v>47</v>
      </c>
      <c r="J6" s="15"/>
      <c r="S6" s="15"/>
      <c r="T6" s="42"/>
    </row>
    <row r="7" spans="1:20" x14ac:dyDescent="0.35">
      <c r="A7" s="39" t="s">
        <v>7</v>
      </c>
      <c r="B7" s="129">
        <v>7269.61</v>
      </c>
      <c r="C7" s="41">
        <v>30</v>
      </c>
      <c r="J7" s="15"/>
      <c r="R7" t="s">
        <v>53</v>
      </c>
      <c r="S7" s="15">
        <f>S3</f>
        <v>8</v>
      </c>
      <c r="T7" s="15">
        <f>S7*35000</f>
        <v>280000</v>
      </c>
    </row>
    <row r="8" spans="1:20" x14ac:dyDescent="0.35">
      <c r="A8" s="39" t="s">
        <v>8</v>
      </c>
      <c r="B8" s="129">
        <v>12239.4</v>
      </c>
      <c r="C8" s="41">
        <v>20</v>
      </c>
      <c r="J8" s="15"/>
      <c r="S8" s="15"/>
      <c r="T8" s="15"/>
    </row>
    <row r="9" spans="1:20" x14ac:dyDescent="0.35">
      <c r="A9" s="39" t="s">
        <v>9</v>
      </c>
      <c r="B9" s="129">
        <v>3811.01</v>
      </c>
      <c r="C9" s="41">
        <v>35</v>
      </c>
      <c r="J9" s="15"/>
      <c r="S9" s="15"/>
      <c r="T9" s="15"/>
    </row>
    <row r="10" spans="1:20" x14ac:dyDescent="0.35">
      <c r="A10" s="39" t="s">
        <v>10</v>
      </c>
      <c r="B10" s="129">
        <v>10962.56</v>
      </c>
      <c r="C10" s="41">
        <v>17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17901.91</v>
      </c>
      <c r="C11" s="41">
        <v>40</v>
      </c>
      <c r="J11" s="15"/>
    </row>
    <row r="12" spans="1:20" x14ac:dyDescent="0.35">
      <c r="A12" s="39" t="s">
        <v>12</v>
      </c>
      <c r="B12" s="129">
        <v>4415.97</v>
      </c>
      <c r="C12" s="41">
        <v>14</v>
      </c>
      <c r="J12" s="15"/>
    </row>
    <row r="13" spans="1:20" x14ac:dyDescent="0.35">
      <c r="A13" s="39" t="s">
        <v>13</v>
      </c>
      <c r="B13" s="129">
        <v>743.12</v>
      </c>
      <c r="C13" s="41">
        <v>10</v>
      </c>
      <c r="J13" s="15"/>
    </row>
    <row r="14" spans="1:20" x14ac:dyDescent="0.35">
      <c r="A14" s="39" t="s">
        <v>14</v>
      </c>
      <c r="B14" s="129">
        <v>5707.61</v>
      </c>
      <c r="C14" s="41">
        <v>19</v>
      </c>
      <c r="J14" s="15"/>
    </row>
    <row r="15" spans="1:20" x14ac:dyDescent="0.35">
      <c r="A15" s="39" t="s">
        <v>15</v>
      </c>
      <c r="B15" s="129">
        <v>708.03</v>
      </c>
      <c r="C15" s="41">
        <v>12</v>
      </c>
      <c r="J15" s="15"/>
    </row>
    <row r="16" spans="1:20" x14ac:dyDescent="0.35">
      <c r="A16" s="39" t="s">
        <v>16</v>
      </c>
      <c r="B16" s="129">
        <v>13588.81</v>
      </c>
      <c r="C16" s="41">
        <v>55</v>
      </c>
      <c r="D16" s="43"/>
      <c r="J16" s="15"/>
    </row>
    <row r="17" spans="1:16" x14ac:dyDescent="0.35">
      <c r="A17" s="39" t="s">
        <v>17</v>
      </c>
      <c r="B17" s="129">
        <v>143.93</v>
      </c>
      <c r="C17" s="41">
        <v>6</v>
      </c>
      <c r="D17" s="43"/>
      <c r="J17" s="15"/>
    </row>
    <row r="18" spans="1:16" x14ac:dyDescent="0.35">
      <c r="A18" s="39" t="s">
        <v>18</v>
      </c>
      <c r="B18" s="129">
        <v>426.36</v>
      </c>
      <c r="C18" s="41">
        <v>3</v>
      </c>
      <c r="D18" s="43"/>
      <c r="J18" s="15"/>
    </row>
    <row r="19" spans="1:16" x14ac:dyDescent="0.35">
      <c r="A19" s="39" t="s">
        <v>19</v>
      </c>
      <c r="B19" s="129">
        <v>2390.77</v>
      </c>
      <c r="C19" s="41">
        <v>14</v>
      </c>
      <c r="D19" s="44"/>
      <c r="J19" s="15"/>
    </row>
    <row r="20" spans="1:16" x14ac:dyDescent="0.35">
      <c r="A20" s="39" t="s">
        <v>20</v>
      </c>
      <c r="B20" s="129">
        <v>2756.53</v>
      </c>
      <c r="C20" s="41">
        <v>13</v>
      </c>
      <c r="D20" s="44"/>
      <c r="J20" s="15"/>
    </row>
    <row r="21" spans="1:16" x14ac:dyDescent="0.35">
      <c r="A21" s="39" t="s">
        <v>21</v>
      </c>
      <c r="B21" s="129">
        <v>1458.39</v>
      </c>
      <c r="C21" s="41">
        <v>16</v>
      </c>
      <c r="J21" s="15"/>
    </row>
    <row r="22" spans="1:16" x14ac:dyDescent="0.35">
      <c r="A22" s="39" t="s">
        <v>22</v>
      </c>
      <c r="B22" s="129">
        <v>0</v>
      </c>
      <c r="C22" s="41">
        <v>0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212164.66999999995</v>
      </c>
      <c r="C24" s="46">
        <f>SUM(C4:C23)</f>
        <v>469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212164.66999999995</v>
      </c>
      <c r="E26" s="49" t="s">
        <v>26</v>
      </c>
      <c r="F26" s="49"/>
      <c r="G26" s="49"/>
      <c r="H26" s="49"/>
      <c r="I26" s="49"/>
      <c r="J26" s="118">
        <v>2551.59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12208.59</v>
      </c>
    </row>
    <row r="28" spans="1:16" ht="15" thickBot="1" x14ac:dyDescent="0.4">
      <c r="B28" s="76"/>
      <c r="C28" s="122">
        <f>SUM(C26-C27)</f>
        <v>2164.6699999999546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1454077.66</v>
      </c>
      <c r="E30" s="9" t="s">
        <v>31</v>
      </c>
      <c r="F30" s="9"/>
      <c r="G30" s="9"/>
      <c r="H30" s="9"/>
      <c r="I30" s="9"/>
      <c r="J30" s="141">
        <v>0.1</v>
      </c>
    </row>
    <row r="31" spans="1:16" x14ac:dyDescent="0.35">
      <c r="A31" s="3" t="s">
        <v>58</v>
      </c>
      <c r="B31" s="78"/>
      <c r="C31" s="124">
        <f>T5</f>
        <v>1750000</v>
      </c>
      <c r="J31" s="140"/>
    </row>
    <row r="32" spans="1:16" ht="15" thickBot="1" x14ac:dyDescent="0.4">
      <c r="B32" s="76"/>
      <c r="C32" s="122">
        <f>SUM(C30-C31)</f>
        <v>-295922.34000000008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193443.71</v>
      </c>
      <c r="J34" s="140"/>
    </row>
    <row r="35" spans="1:11" x14ac:dyDescent="0.35">
      <c r="A35" s="59" t="s">
        <v>61</v>
      </c>
      <c r="B35" s="79"/>
      <c r="C35" s="126">
        <f>T7</f>
        <v>280000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-86556.290000000008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1647521.3699999999</v>
      </c>
      <c r="E38" s="67" t="s">
        <v>40</v>
      </c>
      <c r="F38" s="67"/>
      <c r="G38" s="67"/>
      <c r="H38" s="67"/>
      <c r="I38" s="67"/>
      <c r="J38" s="119">
        <v>418.58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2030000</v>
      </c>
      <c r="E39" s="67" t="s">
        <v>42</v>
      </c>
      <c r="F39" s="67"/>
      <c r="G39" s="67"/>
      <c r="H39" s="67"/>
      <c r="I39" s="67"/>
      <c r="J39" s="119">
        <v>3819.74</v>
      </c>
    </row>
    <row r="40" spans="1:11" ht="15" thickBot="1" x14ac:dyDescent="0.4">
      <c r="B40" s="76"/>
      <c r="C40" s="122">
        <f>SUM(C38-C39)</f>
        <v>-382478.63000000012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382.75</v>
      </c>
    </row>
    <row r="42" spans="1:11" x14ac:dyDescent="0.35">
      <c r="A42" s="6" t="s">
        <v>64</v>
      </c>
      <c r="B42" s="81"/>
      <c r="C42" s="70">
        <v>5051</v>
      </c>
      <c r="E42" s="13" t="s">
        <v>65</v>
      </c>
      <c r="F42" s="13"/>
      <c r="G42" s="13"/>
      <c r="H42" s="13"/>
      <c r="I42" s="13"/>
      <c r="J42" s="120">
        <v>1831.29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1218787.9099999999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3321A9-49C9-468E-8CB6-BA49B85035DF}">
  <sheetPr codeName="Sheet45"/>
  <dimension ref="A1:T45"/>
  <sheetViews>
    <sheetView zoomScale="80" zoomScaleNormal="80" workbookViewId="0">
      <selection activeCell="T15" sqref="T15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45309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9</v>
      </c>
      <c r="T3" s="15">
        <f>S3*210000</f>
        <v>1890000</v>
      </c>
    </row>
    <row r="4" spans="1:20" x14ac:dyDescent="0.35">
      <c r="A4" s="39" t="s">
        <v>4</v>
      </c>
      <c r="B4" s="129">
        <v>127019.17</v>
      </c>
      <c r="C4" s="41">
        <v>65</v>
      </c>
      <c r="J4" s="15"/>
      <c r="R4" t="s">
        <v>52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29">
        <v>12169.55</v>
      </c>
      <c r="C5" s="41">
        <v>46</v>
      </c>
      <c r="J5" s="15"/>
      <c r="S5" s="15"/>
      <c r="T5" s="42">
        <f>SUM(T3:T4)</f>
        <v>1960000</v>
      </c>
    </row>
    <row r="6" spans="1:20" x14ac:dyDescent="0.35">
      <c r="A6" s="39" t="s">
        <v>6</v>
      </c>
      <c r="B6" s="129">
        <v>6056.99</v>
      </c>
      <c r="C6" s="41">
        <v>36</v>
      </c>
      <c r="J6" s="15"/>
      <c r="S6" s="15"/>
      <c r="T6" s="42"/>
    </row>
    <row r="7" spans="1:20" x14ac:dyDescent="0.35">
      <c r="A7" s="39" t="s">
        <v>7</v>
      </c>
      <c r="B7" s="129">
        <v>5505.81</v>
      </c>
      <c r="C7" s="41">
        <v>23</v>
      </c>
      <c r="J7" s="15"/>
      <c r="R7" t="s">
        <v>53</v>
      </c>
      <c r="S7" s="15">
        <f>S3</f>
        <v>9</v>
      </c>
      <c r="T7" s="15">
        <f>S7*35000</f>
        <v>315000</v>
      </c>
    </row>
    <row r="8" spans="1:20" x14ac:dyDescent="0.35">
      <c r="A8" s="39" t="s">
        <v>8</v>
      </c>
      <c r="B8" s="129">
        <v>21190.59</v>
      </c>
      <c r="C8" s="41">
        <v>17</v>
      </c>
      <c r="J8" s="15"/>
      <c r="S8" s="15"/>
      <c r="T8" s="15"/>
    </row>
    <row r="9" spans="1:20" x14ac:dyDescent="0.35">
      <c r="A9" s="39" t="s">
        <v>9</v>
      </c>
      <c r="B9" s="129">
        <v>5919.28</v>
      </c>
      <c r="C9" s="41">
        <v>36</v>
      </c>
      <c r="J9" s="15"/>
      <c r="S9" s="15"/>
      <c r="T9" s="15"/>
    </row>
    <row r="10" spans="1:20" x14ac:dyDescent="0.35">
      <c r="A10" s="39" t="s">
        <v>10</v>
      </c>
      <c r="B10" s="129">
        <v>3242.43</v>
      </c>
      <c r="C10" s="41">
        <v>25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9476.39</v>
      </c>
      <c r="C11" s="41">
        <v>34</v>
      </c>
      <c r="J11" s="15"/>
    </row>
    <row r="12" spans="1:20" x14ac:dyDescent="0.35">
      <c r="A12" s="39" t="s">
        <v>12</v>
      </c>
      <c r="B12" s="129">
        <v>7398.1</v>
      </c>
      <c r="C12" s="41">
        <v>19</v>
      </c>
      <c r="J12" s="15"/>
    </row>
    <row r="13" spans="1:20" x14ac:dyDescent="0.35">
      <c r="A13" s="39" t="s">
        <v>13</v>
      </c>
      <c r="B13" s="129">
        <v>4777.74</v>
      </c>
      <c r="C13" s="41">
        <v>16</v>
      </c>
      <c r="J13" s="15"/>
    </row>
    <row r="14" spans="1:20" x14ac:dyDescent="0.35">
      <c r="A14" s="39" t="s">
        <v>14</v>
      </c>
      <c r="B14" s="129">
        <v>5407.49</v>
      </c>
      <c r="C14" s="41">
        <v>18</v>
      </c>
      <c r="J14" s="15"/>
    </row>
    <row r="15" spans="1:20" x14ac:dyDescent="0.35">
      <c r="A15" s="39" t="s">
        <v>15</v>
      </c>
      <c r="B15" s="129">
        <v>3016.08</v>
      </c>
      <c r="C15" s="41">
        <v>18</v>
      </c>
      <c r="J15" s="15"/>
    </row>
    <row r="16" spans="1:20" x14ac:dyDescent="0.35">
      <c r="A16" s="39" t="s">
        <v>16</v>
      </c>
      <c r="B16" s="129">
        <v>8968.5</v>
      </c>
      <c r="C16" s="41">
        <v>52</v>
      </c>
      <c r="D16" s="43"/>
      <c r="J16" s="15"/>
    </row>
    <row r="17" spans="1:16" x14ac:dyDescent="0.35">
      <c r="A17" s="39" t="s">
        <v>17</v>
      </c>
      <c r="B17" s="129">
        <v>513.46</v>
      </c>
      <c r="C17" s="41">
        <v>11</v>
      </c>
      <c r="D17" s="43"/>
      <c r="J17" s="15"/>
    </row>
    <row r="18" spans="1:16" x14ac:dyDescent="0.35">
      <c r="A18" s="39" t="s">
        <v>18</v>
      </c>
      <c r="B18" s="129">
        <v>1366.78</v>
      </c>
      <c r="C18" s="41">
        <v>5</v>
      </c>
      <c r="D18" s="43"/>
      <c r="J18" s="15"/>
    </row>
    <row r="19" spans="1:16" x14ac:dyDescent="0.35">
      <c r="A19" s="39" t="s">
        <v>19</v>
      </c>
      <c r="B19" s="129">
        <v>3245.71</v>
      </c>
      <c r="C19" s="41">
        <v>10</v>
      </c>
      <c r="D19" s="44"/>
      <c r="J19" s="15"/>
    </row>
    <row r="20" spans="1:16" x14ac:dyDescent="0.35">
      <c r="A20" s="39" t="s">
        <v>20</v>
      </c>
      <c r="B20" s="129">
        <v>2416.9699999999998</v>
      </c>
      <c r="C20" s="41">
        <v>15</v>
      </c>
      <c r="D20" s="44"/>
      <c r="J20" s="15"/>
    </row>
    <row r="21" spans="1:16" x14ac:dyDescent="0.35">
      <c r="A21" s="39" t="s">
        <v>21</v>
      </c>
      <c r="B21" s="129">
        <v>2492.23</v>
      </c>
      <c r="C21" s="41">
        <v>14</v>
      </c>
      <c r="J21" s="15"/>
    </row>
    <row r="22" spans="1:16" x14ac:dyDescent="0.35">
      <c r="A22" s="39" t="s">
        <v>22</v>
      </c>
      <c r="B22" s="129">
        <v>732.68</v>
      </c>
      <c r="C22" s="41">
        <v>5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230915.94999999992</v>
      </c>
      <c r="C24" s="46">
        <f>SUM(C4:C23)</f>
        <v>465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230915.94999999992</v>
      </c>
      <c r="E26" s="49" t="s">
        <v>26</v>
      </c>
      <c r="F26" s="49"/>
      <c r="G26" s="49"/>
      <c r="H26" s="49"/>
      <c r="I26" s="49"/>
      <c r="J26" s="118">
        <v>2164.61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15562.98</v>
      </c>
    </row>
    <row r="28" spans="1:16" ht="15" thickBot="1" x14ac:dyDescent="0.4">
      <c r="B28" s="76"/>
      <c r="C28" s="122">
        <f>SUM(C26-C27)</f>
        <v>20915.949999999924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1724856.22</v>
      </c>
      <c r="E30" s="9" t="s">
        <v>31</v>
      </c>
      <c r="F30" s="9"/>
      <c r="G30" s="9"/>
      <c r="H30" s="9"/>
      <c r="I30" s="9"/>
      <c r="J30" s="141">
        <v>0.1</v>
      </c>
    </row>
    <row r="31" spans="1:16" x14ac:dyDescent="0.35">
      <c r="A31" s="3" t="s">
        <v>58</v>
      </c>
      <c r="B31" s="78"/>
      <c r="C31" s="124">
        <f>T5</f>
        <v>1960000</v>
      </c>
      <c r="J31" s="140"/>
    </row>
    <row r="32" spans="1:16" ht="15" thickBot="1" x14ac:dyDescent="0.4">
      <c r="B32" s="76"/>
      <c r="C32" s="122">
        <f>SUM(C30-C31)</f>
        <v>-235143.78000000003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257358.9</v>
      </c>
      <c r="J34" s="140"/>
    </row>
    <row r="35" spans="1:11" x14ac:dyDescent="0.35">
      <c r="A35" s="59" t="s">
        <v>61</v>
      </c>
      <c r="B35" s="79"/>
      <c r="C35" s="126">
        <f>T7</f>
        <v>315000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-57641.100000000006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1982215.1199999999</v>
      </c>
      <c r="E38" s="67" t="s">
        <v>40</v>
      </c>
      <c r="F38" s="67"/>
      <c r="G38" s="67"/>
      <c r="H38" s="67"/>
      <c r="I38" s="67"/>
      <c r="J38" s="119">
        <v>323.62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2275000</v>
      </c>
      <c r="E39" s="67" t="s">
        <v>42</v>
      </c>
      <c r="F39" s="67"/>
      <c r="G39" s="67"/>
      <c r="H39" s="67"/>
      <c r="I39" s="67"/>
      <c r="J39" s="119">
        <v>4143.3599999999997</v>
      </c>
    </row>
    <row r="40" spans="1:11" ht="15" thickBot="1" x14ac:dyDescent="0.4">
      <c r="B40" s="76"/>
      <c r="C40" s="122">
        <f>SUM(C38-C39)</f>
        <v>-292784.88000000012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324.69</v>
      </c>
    </row>
    <row r="42" spans="1:11" x14ac:dyDescent="0.35">
      <c r="A42" s="6" t="s">
        <v>64</v>
      </c>
      <c r="B42" s="81"/>
      <c r="C42" s="70">
        <v>5508</v>
      </c>
      <c r="E42" s="13" t="s">
        <v>65</v>
      </c>
      <c r="F42" s="13"/>
      <c r="G42" s="13"/>
      <c r="H42" s="13"/>
      <c r="I42" s="13"/>
      <c r="J42" s="120">
        <v>2334.4499999999998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1621143.9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FF800-3029-4F2B-B02E-B8B1D2BB6968}">
  <sheetPr codeName="Sheet46"/>
  <dimension ref="A1:T45"/>
  <sheetViews>
    <sheetView zoomScale="80" zoomScaleNormal="80" workbookViewId="0">
      <selection sqref="A1:N45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45310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10</v>
      </c>
      <c r="T3" s="15">
        <f>S3*210000</f>
        <v>2100000</v>
      </c>
    </row>
    <row r="4" spans="1:20" x14ac:dyDescent="0.35">
      <c r="A4" s="39" t="s">
        <v>4</v>
      </c>
      <c r="B4" s="129">
        <v>23726.49</v>
      </c>
      <c r="C4" s="41">
        <v>69</v>
      </c>
      <c r="J4" s="15"/>
      <c r="R4" t="s">
        <v>52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29">
        <v>9163.65</v>
      </c>
      <c r="C5" s="41">
        <v>42</v>
      </c>
      <c r="J5" s="15"/>
      <c r="S5" s="15"/>
      <c r="T5" s="42">
        <f>SUM(T3:T4)</f>
        <v>2170000</v>
      </c>
    </row>
    <row r="6" spans="1:20" x14ac:dyDescent="0.35">
      <c r="A6" s="39" t="s">
        <v>6</v>
      </c>
      <c r="B6" s="129">
        <v>12503.6</v>
      </c>
      <c r="C6" s="41">
        <v>62</v>
      </c>
      <c r="J6" s="15"/>
      <c r="S6" s="15"/>
      <c r="T6" s="42"/>
    </row>
    <row r="7" spans="1:20" x14ac:dyDescent="0.35">
      <c r="A7" s="39" t="s">
        <v>7</v>
      </c>
      <c r="B7" s="129">
        <v>1849.29</v>
      </c>
      <c r="C7" s="41">
        <v>24</v>
      </c>
      <c r="J7" s="15"/>
      <c r="R7" t="s">
        <v>53</v>
      </c>
      <c r="S7" s="15">
        <f>S3</f>
        <v>10</v>
      </c>
      <c r="T7" s="15">
        <f>S7*35000</f>
        <v>350000</v>
      </c>
    </row>
    <row r="8" spans="1:20" x14ac:dyDescent="0.35">
      <c r="A8" s="39" t="s">
        <v>8</v>
      </c>
      <c r="B8" s="129">
        <v>14095.06</v>
      </c>
      <c r="C8" s="41">
        <v>27</v>
      </c>
      <c r="J8" s="15"/>
      <c r="S8" s="15"/>
      <c r="T8" s="15"/>
    </row>
    <row r="9" spans="1:20" x14ac:dyDescent="0.35">
      <c r="A9" s="39" t="s">
        <v>9</v>
      </c>
      <c r="B9" s="129">
        <v>3658.11</v>
      </c>
      <c r="C9" s="41">
        <v>38</v>
      </c>
      <c r="J9" s="15"/>
      <c r="S9" s="15"/>
      <c r="T9" s="15"/>
    </row>
    <row r="10" spans="1:20" x14ac:dyDescent="0.35">
      <c r="A10" s="39" t="s">
        <v>10</v>
      </c>
      <c r="B10" s="129">
        <v>2436.08</v>
      </c>
      <c r="C10" s="41">
        <v>25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8318.4699999999993</v>
      </c>
      <c r="C11" s="41">
        <v>36</v>
      </c>
      <c r="J11" s="15"/>
    </row>
    <row r="12" spans="1:20" x14ac:dyDescent="0.35">
      <c r="A12" s="39" t="s">
        <v>12</v>
      </c>
      <c r="B12" s="129">
        <v>4804.7299999999996</v>
      </c>
      <c r="C12" s="41">
        <v>17</v>
      </c>
      <c r="J12" s="15"/>
    </row>
    <row r="13" spans="1:20" x14ac:dyDescent="0.35">
      <c r="A13" s="39" t="s">
        <v>13</v>
      </c>
      <c r="B13" s="129">
        <v>1140.56</v>
      </c>
      <c r="C13" s="41">
        <v>16</v>
      </c>
      <c r="J13" s="15"/>
    </row>
    <row r="14" spans="1:20" x14ac:dyDescent="0.35">
      <c r="A14" s="39" t="s">
        <v>14</v>
      </c>
      <c r="B14" s="129">
        <v>8897.49</v>
      </c>
      <c r="C14" s="41">
        <v>25</v>
      </c>
      <c r="J14" s="15"/>
    </row>
    <row r="15" spans="1:20" x14ac:dyDescent="0.35">
      <c r="A15" s="39" t="s">
        <v>15</v>
      </c>
      <c r="B15" s="129">
        <v>4129.28</v>
      </c>
      <c r="C15" s="41">
        <v>28</v>
      </c>
      <c r="J15" s="15"/>
    </row>
    <row r="16" spans="1:20" x14ac:dyDescent="0.35">
      <c r="A16" s="39" t="s">
        <v>16</v>
      </c>
      <c r="B16" s="129">
        <v>8503.89</v>
      </c>
      <c r="C16" s="41">
        <v>61</v>
      </c>
      <c r="D16" s="43"/>
      <c r="J16" s="15"/>
    </row>
    <row r="17" spans="1:16" x14ac:dyDescent="0.35">
      <c r="A17" s="39" t="s">
        <v>17</v>
      </c>
      <c r="B17" s="129">
        <v>6462.22</v>
      </c>
      <c r="C17" s="41">
        <v>24</v>
      </c>
      <c r="D17" s="43"/>
      <c r="J17" s="15"/>
    </row>
    <row r="18" spans="1:16" x14ac:dyDescent="0.35">
      <c r="A18" s="39" t="s">
        <v>18</v>
      </c>
      <c r="B18" s="129">
        <v>3406.47</v>
      </c>
      <c r="C18" s="41">
        <v>11</v>
      </c>
      <c r="D18" s="43"/>
      <c r="J18" s="15"/>
    </row>
    <row r="19" spans="1:16" x14ac:dyDescent="0.35">
      <c r="A19" s="39" t="s">
        <v>19</v>
      </c>
      <c r="B19" s="129">
        <v>1406.05</v>
      </c>
      <c r="C19" s="41">
        <v>12</v>
      </c>
      <c r="D19" s="44"/>
      <c r="J19" s="15"/>
    </row>
    <row r="20" spans="1:16" x14ac:dyDescent="0.35">
      <c r="A20" s="39" t="s">
        <v>20</v>
      </c>
      <c r="B20" s="129">
        <v>14605.33</v>
      </c>
      <c r="C20" s="41">
        <v>21</v>
      </c>
      <c r="D20" s="44"/>
      <c r="J20" s="15"/>
    </row>
    <row r="21" spans="1:16" x14ac:dyDescent="0.35">
      <c r="A21" s="39" t="s">
        <v>21</v>
      </c>
      <c r="B21" s="129">
        <v>2545.1999999999998</v>
      </c>
      <c r="C21" s="41">
        <v>13</v>
      </c>
      <c r="J21" s="15"/>
    </row>
    <row r="22" spans="1:16" x14ac:dyDescent="0.35">
      <c r="A22" s="39" t="s">
        <v>22</v>
      </c>
      <c r="B22" s="129">
        <v>2029.07</v>
      </c>
      <c r="C22" s="41">
        <v>13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133681.04</v>
      </c>
      <c r="C24" s="46">
        <f>SUM(C4:C23)</f>
        <v>564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133681.04</v>
      </c>
      <c r="E26" s="49" t="s">
        <v>26</v>
      </c>
      <c r="F26" s="49"/>
      <c r="G26" s="49"/>
      <c r="H26" s="49"/>
      <c r="I26" s="49"/>
      <c r="J26" s="118">
        <v>2402.0500000000002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19017.2</v>
      </c>
    </row>
    <row r="28" spans="1:16" ht="15" thickBot="1" x14ac:dyDescent="0.4">
      <c r="B28" s="76"/>
      <c r="C28" s="122">
        <f>SUM(C26-C27)</f>
        <v>-76318.959999999992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1890666.21</v>
      </c>
      <c r="E30" s="9" t="s">
        <v>31</v>
      </c>
      <c r="F30" s="9"/>
      <c r="G30" s="9"/>
      <c r="H30" s="9"/>
      <c r="I30" s="9"/>
      <c r="J30" s="141">
        <v>0.1</v>
      </c>
    </row>
    <row r="31" spans="1:16" x14ac:dyDescent="0.35">
      <c r="A31" s="3" t="s">
        <v>58</v>
      </c>
      <c r="B31" s="78"/>
      <c r="C31" s="124">
        <f>T5</f>
        <v>2170000</v>
      </c>
      <c r="J31" s="140"/>
    </row>
    <row r="32" spans="1:16" ht="15" thickBot="1" x14ac:dyDescent="0.4">
      <c r="B32" s="76"/>
      <c r="C32" s="122">
        <f>SUM(C30-C31)</f>
        <v>-279333.79000000004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259001.88</v>
      </c>
      <c r="J34" s="140"/>
    </row>
    <row r="35" spans="1:11" x14ac:dyDescent="0.35">
      <c r="A35" s="59" t="s">
        <v>61</v>
      </c>
      <c r="B35" s="79"/>
      <c r="C35" s="126">
        <f>T7</f>
        <v>350000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-90998.12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2149668.09</v>
      </c>
      <c r="E38" s="67" t="s">
        <v>40</v>
      </c>
      <c r="F38" s="67"/>
      <c r="G38" s="67"/>
      <c r="H38" s="67"/>
      <c r="I38" s="67"/>
      <c r="J38" s="119">
        <v>453.63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2520000</v>
      </c>
      <c r="E39" s="67" t="s">
        <v>42</v>
      </c>
      <c r="F39" s="67"/>
      <c r="G39" s="67"/>
      <c r="H39" s="67"/>
      <c r="I39" s="67"/>
      <c r="J39" s="119">
        <v>4596.99</v>
      </c>
    </row>
    <row r="40" spans="1:11" ht="15" thickBot="1" x14ac:dyDescent="0.4">
      <c r="B40" s="76"/>
      <c r="C40" s="122">
        <f>SUM(C38-C39)</f>
        <v>-370331.91000000015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360.31</v>
      </c>
    </row>
    <row r="42" spans="1:11" x14ac:dyDescent="0.35">
      <c r="A42" s="6" t="s">
        <v>64</v>
      </c>
      <c r="B42" s="81"/>
      <c r="C42" s="70">
        <v>6073</v>
      </c>
      <c r="E42" s="13" t="s">
        <v>65</v>
      </c>
      <c r="F42" s="13"/>
      <c r="G42" s="13"/>
      <c r="H42" s="13"/>
      <c r="I42" s="13"/>
      <c r="J42" s="120">
        <v>2852.59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1823075.85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96770-D697-4B73-BDFD-671C18416AA2}">
  <sheetPr codeName="Sheet47"/>
  <dimension ref="A1:T45"/>
  <sheetViews>
    <sheetView topLeftCell="A11" zoomScale="80" zoomScaleNormal="80" workbookViewId="0">
      <selection activeCell="N39" sqref="N39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45311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10</v>
      </c>
      <c r="T3" s="15">
        <f>S3*210000</f>
        <v>2100000</v>
      </c>
    </row>
    <row r="4" spans="1:20" x14ac:dyDescent="0.35">
      <c r="A4" s="39" t="s">
        <v>4</v>
      </c>
      <c r="B4" s="129">
        <v>9524.36</v>
      </c>
      <c r="C4" s="41">
        <v>39</v>
      </c>
      <c r="J4" s="15"/>
      <c r="R4" t="s">
        <v>52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29">
        <v>5801.63</v>
      </c>
      <c r="C5" s="41">
        <v>22</v>
      </c>
      <c r="J5" s="15"/>
      <c r="S5" s="15"/>
      <c r="T5" s="42">
        <f>SUM(T3:T4)</f>
        <v>2240000</v>
      </c>
    </row>
    <row r="6" spans="1:20" x14ac:dyDescent="0.35">
      <c r="A6" s="39" t="s">
        <v>6</v>
      </c>
      <c r="B6" s="129">
        <v>2743.2</v>
      </c>
      <c r="C6" s="41">
        <v>22</v>
      </c>
      <c r="J6" s="15"/>
      <c r="S6" s="15"/>
      <c r="T6" s="42"/>
    </row>
    <row r="7" spans="1:20" x14ac:dyDescent="0.35">
      <c r="A7" s="39" t="s">
        <v>7</v>
      </c>
      <c r="B7" s="129">
        <v>2034.53</v>
      </c>
      <c r="C7" s="41">
        <v>21</v>
      </c>
      <c r="J7" s="15"/>
      <c r="R7" t="s">
        <v>53</v>
      </c>
      <c r="S7" s="15">
        <f>S3</f>
        <v>10</v>
      </c>
      <c r="T7" s="15">
        <f>S7*35000</f>
        <v>350000</v>
      </c>
    </row>
    <row r="8" spans="1:20" x14ac:dyDescent="0.35">
      <c r="A8" s="39" t="s">
        <v>8</v>
      </c>
      <c r="B8" s="129">
        <v>616.85</v>
      </c>
      <c r="C8" s="41">
        <v>7</v>
      </c>
      <c r="J8" s="15"/>
      <c r="S8" s="15"/>
      <c r="T8" s="15"/>
    </row>
    <row r="9" spans="1:20" x14ac:dyDescent="0.35">
      <c r="A9" s="39" t="s">
        <v>9</v>
      </c>
      <c r="B9" s="129">
        <v>3864.58</v>
      </c>
      <c r="C9" s="41">
        <v>41</v>
      </c>
      <c r="J9" s="15"/>
      <c r="S9" s="15"/>
      <c r="T9" s="15"/>
    </row>
    <row r="10" spans="1:20" x14ac:dyDescent="0.35">
      <c r="A10" s="39" t="s">
        <v>10</v>
      </c>
      <c r="B10" s="129">
        <v>7530.24</v>
      </c>
      <c r="C10" s="41">
        <v>51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2406.59</v>
      </c>
      <c r="C11" s="41">
        <v>34</v>
      </c>
      <c r="J11" s="15"/>
    </row>
    <row r="12" spans="1:20" x14ac:dyDescent="0.35">
      <c r="A12" s="39" t="s">
        <v>12</v>
      </c>
      <c r="B12" s="129">
        <v>0</v>
      </c>
      <c r="C12" s="41">
        <v>0</v>
      </c>
      <c r="J12" s="15"/>
    </row>
    <row r="13" spans="1:20" x14ac:dyDescent="0.35">
      <c r="A13" s="39" t="s">
        <v>13</v>
      </c>
      <c r="B13" s="129">
        <v>1391.3</v>
      </c>
      <c r="C13" s="41">
        <v>17</v>
      </c>
      <c r="J13" s="15"/>
    </row>
    <row r="14" spans="1:20" x14ac:dyDescent="0.35">
      <c r="A14" s="39" t="s">
        <v>14</v>
      </c>
      <c r="B14" s="129">
        <v>3561.84</v>
      </c>
      <c r="C14" s="41">
        <v>19</v>
      </c>
      <c r="J14" s="15"/>
    </row>
    <row r="15" spans="1:20" x14ac:dyDescent="0.35">
      <c r="A15" s="39" t="s">
        <v>15</v>
      </c>
      <c r="B15" s="129">
        <v>2479.91</v>
      </c>
      <c r="C15" s="41">
        <v>18</v>
      </c>
      <c r="J15" s="15"/>
    </row>
    <row r="16" spans="1:20" x14ac:dyDescent="0.35">
      <c r="A16" s="39" t="s">
        <v>16</v>
      </c>
      <c r="B16" s="129">
        <v>5801.54</v>
      </c>
      <c r="C16" s="41">
        <v>34</v>
      </c>
      <c r="D16" s="43"/>
      <c r="J16" s="15"/>
    </row>
    <row r="17" spans="1:16" x14ac:dyDescent="0.35">
      <c r="A17" s="39" t="s">
        <v>17</v>
      </c>
      <c r="B17" s="129">
        <v>0</v>
      </c>
      <c r="C17" s="41">
        <v>0</v>
      </c>
      <c r="D17" s="43"/>
      <c r="J17" s="15"/>
    </row>
    <row r="18" spans="1:16" x14ac:dyDescent="0.35">
      <c r="A18" s="39" t="s">
        <v>18</v>
      </c>
      <c r="B18" s="129">
        <v>0</v>
      </c>
      <c r="C18" s="41">
        <v>0</v>
      </c>
      <c r="D18" s="43"/>
      <c r="J18" s="15"/>
    </row>
    <row r="19" spans="1:16" x14ac:dyDescent="0.35">
      <c r="A19" s="39" t="s">
        <v>19</v>
      </c>
      <c r="B19" s="129">
        <v>938.7</v>
      </c>
      <c r="C19" s="41">
        <v>10</v>
      </c>
      <c r="D19" s="44"/>
      <c r="J19" s="15"/>
    </row>
    <row r="20" spans="1:16" x14ac:dyDescent="0.35">
      <c r="A20" s="39" t="s">
        <v>20</v>
      </c>
      <c r="B20" s="129">
        <v>0</v>
      </c>
      <c r="C20" s="41">
        <v>0</v>
      </c>
      <c r="D20" s="44"/>
      <c r="J20" s="15"/>
    </row>
    <row r="21" spans="1:16" x14ac:dyDescent="0.35">
      <c r="A21" s="39" t="s">
        <v>21</v>
      </c>
      <c r="B21" s="129">
        <v>0</v>
      </c>
      <c r="C21" s="41">
        <v>0</v>
      </c>
      <c r="J21" s="15"/>
    </row>
    <row r="22" spans="1:16" x14ac:dyDescent="0.35">
      <c r="A22" s="39" t="s">
        <v>22</v>
      </c>
      <c r="B22" s="129">
        <v>0</v>
      </c>
      <c r="C22" s="41">
        <v>0</v>
      </c>
      <c r="D22" s="44"/>
      <c r="J22" s="15"/>
    </row>
    <row r="23" spans="1:16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6" ht="15" thickBot="1" x14ac:dyDescent="0.4">
      <c r="A24" s="36" t="s">
        <v>55</v>
      </c>
      <c r="B24" s="130">
        <f>SUM(B4:B23)</f>
        <v>48695.27</v>
      </c>
      <c r="C24" s="46">
        <f>SUM(C4:C23)</f>
        <v>335</v>
      </c>
      <c r="J24" s="15"/>
    </row>
    <row r="25" spans="1:16" x14ac:dyDescent="0.35">
      <c r="B25" s="76"/>
      <c r="C25" s="35"/>
      <c r="J25" s="15"/>
    </row>
    <row r="26" spans="1:16" x14ac:dyDescent="0.35">
      <c r="A26" s="2" t="s">
        <v>25</v>
      </c>
      <c r="B26" s="77"/>
      <c r="C26" s="121">
        <f>B24</f>
        <v>48695.27</v>
      </c>
      <c r="E26" s="49" t="s">
        <v>26</v>
      </c>
      <c r="F26" s="49"/>
      <c r="G26" s="49"/>
      <c r="H26" s="49"/>
      <c r="I26" s="49"/>
      <c r="J26" s="118">
        <v>123.48</v>
      </c>
    </row>
    <row r="27" spans="1:16" x14ac:dyDescent="0.35">
      <c r="A27" s="2" t="s">
        <v>56</v>
      </c>
      <c r="B27" s="77"/>
      <c r="C27" s="121">
        <f>IF(AND(WEEKDAY(B1, 2)&lt;6, WEEKDAY(B1, 2)&lt;&gt;7), 210000, 70000)</f>
        <v>70000</v>
      </c>
      <c r="E27" s="49" t="s">
        <v>28</v>
      </c>
      <c r="F27" s="49"/>
      <c r="G27" s="49"/>
      <c r="H27" s="49"/>
      <c r="I27" s="49"/>
      <c r="J27" s="118">
        <v>19140.68</v>
      </c>
    </row>
    <row r="28" spans="1:16" ht="15" thickBot="1" x14ac:dyDescent="0.4">
      <c r="B28" s="76"/>
      <c r="C28" s="122">
        <f>SUM(C26-C27)</f>
        <v>-21304.730000000003</v>
      </c>
      <c r="J28" s="140"/>
    </row>
    <row r="29" spans="1:16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6" x14ac:dyDescent="0.35">
      <c r="A30" s="3" t="s">
        <v>57</v>
      </c>
      <c r="B30" s="78"/>
      <c r="C30" s="124">
        <v>1936967.53</v>
      </c>
      <c r="E30" s="9" t="s">
        <v>31</v>
      </c>
      <c r="F30" s="9"/>
      <c r="G30" s="9"/>
      <c r="H30" s="9"/>
      <c r="I30" s="9"/>
      <c r="J30" s="141">
        <v>0.1</v>
      </c>
    </row>
    <row r="31" spans="1:16" x14ac:dyDescent="0.35">
      <c r="A31" s="3" t="s">
        <v>58</v>
      </c>
      <c r="B31" s="78"/>
      <c r="C31" s="124">
        <f>T5</f>
        <v>2240000</v>
      </c>
      <c r="J31" s="140"/>
    </row>
    <row r="32" spans="1:16" ht="15" thickBot="1" x14ac:dyDescent="0.4">
      <c r="B32" s="76"/>
      <c r="C32" s="122">
        <f>SUM(C30-C31)</f>
        <v>-303032.46999999997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259001.88</v>
      </c>
      <c r="J34" s="140"/>
    </row>
    <row r="35" spans="1:11" x14ac:dyDescent="0.35">
      <c r="A35" s="59" t="s">
        <v>61</v>
      </c>
      <c r="B35" s="79"/>
      <c r="C35" s="126">
        <f>T7</f>
        <v>350000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-90998.12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2195969.41</v>
      </c>
      <c r="E38" s="67" t="s">
        <v>40</v>
      </c>
      <c r="F38" s="67"/>
      <c r="G38" s="67"/>
      <c r="H38" s="67"/>
      <c r="I38" s="67"/>
      <c r="J38" s="119">
        <v>287.54000000000002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2590000</v>
      </c>
      <c r="E39" s="67" t="s">
        <v>42</v>
      </c>
      <c r="F39" s="67"/>
      <c r="G39" s="67"/>
      <c r="H39" s="67"/>
      <c r="I39" s="67"/>
      <c r="J39" s="119">
        <v>4884.53</v>
      </c>
    </row>
    <row r="40" spans="1:11" ht="15" thickBot="1" x14ac:dyDescent="0.4">
      <c r="B40" s="76"/>
      <c r="C40" s="122">
        <f>SUM(C38-C39)</f>
        <v>-394030.58999999985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18.52</v>
      </c>
    </row>
    <row r="42" spans="1:11" x14ac:dyDescent="0.35">
      <c r="A42" s="6" t="s">
        <v>64</v>
      </c>
      <c r="B42" s="81"/>
      <c r="C42" s="70">
        <v>6408</v>
      </c>
      <c r="E42" s="13" t="s">
        <v>65</v>
      </c>
      <c r="F42" s="13"/>
      <c r="G42" s="13"/>
      <c r="H42" s="13"/>
      <c r="I42" s="13"/>
      <c r="J42" s="120">
        <v>2871.11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1823088.89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3380C-7C5A-463A-AA4F-E8187799E66F}">
  <sheetPr codeName="Sheet48"/>
  <dimension ref="A1:AF44"/>
  <sheetViews>
    <sheetView topLeftCell="A7" zoomScale="70" zoomScaleNormal="70" workbookViewId="0">
      <selection activeCell="L27" sqref="L27"/>
    </sheetView>
  </sheetViews>
  <sheetFormatPr defaultRowHeight="14.5" x14ac:dyDescent="0.35"/>
  <cols>
    <col min="1" max="1" width="42" customWidth="1"/>
    <col min="2" max="2" width="34.54296875" style="115" customWidth="1"/>
    <col min="3" max="3" width="22" style="115" customWidth="1"/>
    <col min="4" max="4" width="18.6328125" customWidth="1"/>
    <col min="5" max="5" width="26.54296875" customWidth="1"/>
    <col min="6" max="6" width="25.90625" customWidth="1"/>
    <col min="12" max="12" width="14.453125" customWidth="1"/>
    <col min="16" max="16" width="14.36328125" style="15" customWidth="1"/>
    <col min="26" max="26" width="20.36328125" customWidth="1"/>
    <col min="28" max="28" width="14.54296875" customWidth="1"/>
  </cols>
  <sheetData>
    <row r="1" spans="1:32" x14ac:dyDescent="0.35">
      <c r="A1" s="33" t="s">
        <v>47</v>
      </c>
      <c r="B1" s="116" t="s">
        <v>83</v>
      </c>
      <c r="C1" s="105"/>
      <c r="D1" s="35"/>
      <c r="E1" s="35"/>
      <c r="F1" s="35"/>
    </row>
    <row r="2" spans="1:32" x14ac:dyDescent="0.35">
      <c r="B2" s="105"/>
      <c r="C2" s="105"/>
      <c r="D2" s="35"/>
      <c r="E2" s="35"/>
      <c r="F2" s="35"/>
    </row>
    <row r="3" spans="1:32" x14ac:dyDescent="0.35">
      <c r="A3" s="36" t="s">
        <v>1</v>
      </c>
      <c r="B3" s="106" t="s">
        <v>82</v>
      </c>
      <c r="C3" s="106" t="s">
        <v>70</v>
      </c>
      <c r="D3" s="37" t="s">
        <v>72</v>
      </c>
      <c r="E3" s="37" t="s">
        <v>73</v>
      </c>
      <c r="F3" s="37" t="s">
        <v>74</v>
      </c>
      <c r="G3" s="38" t="s">
        <v>50</v>
      </c>
      <c r="X3" t="s">
        <v>51</v>
      </c>
      <c r="Y3" s="15">
        <v>11</v>
      </c>
      <c r="Z3" s="15">
        <f>Y3*210000</f>
        <v>2310000</v>
      </c>
    </row>
    <row r="4" spans="1:32" x14ac:dyDescent="0.35">
      <c r="A4" s="39" t="s">
        <v>4</v>
      </c>
      <c r="B4" s="102">
        <v>209522.59</v>
      </c>
      <c r="C4" s="102">
        <v>1124728.4099999999</v>
      </c>
      <c r="D4" s="102">
        <v>697122.79999999993</v>
      </c>
      <c r="E4" s="41">
        <v>72</v>
      </c>
      <c r="F4" s="41">
        <v>761</v>
      </c>
      <c r="L4" s="189"/>
      <c r="X4" t="s">
        <v>52</v>
      </c>
      <c r="Y4" s="15">
        <v>2</v>
      </c>
      <c r="Z4" s="15">
        <f>Y4*70000</f>
        <v>140000</v>
      </c>
    </row>
    <row r="5" spans="1:32" x14ac:dyDescent="0.35">
      <c r="A5" s="39" t="s">
        <v>5</v>
      </c>
      <c r="B5" s="102">
        <v>4524.9799999999996</v>
      </c>
      <c r="C5" s="102">
        <v>125633.29</v>
      </c>
      <c r="D5" s="102">
        <v>169265.21999999997</v>
      </c>
      <c r="E5" s="41">
        <v>30</v>
      </c>
      <c r="F5" s="41">
        <v>577</v>
      </c>
      <c r="L5" s="189"/>
      <c r="Y5" s="15"/>
      <c r="Z5" s="42">
        <f>SUM(Z3:Z4)</f>
        <v>2450000</v>
      </c>
    </row>
    <row r="6" spans="1:32" x14ac:dyDescent="0.35">
      <c r="A6" s="39" t="s">
        <v>6</v>
      </c>
      <c r="B6" s="102">
        <v>3144.24</v>
      </c>
      <c r="C6" s="102">
        <v>99053.57</v>
      </c>
      <c r="D6" s="102">
        <v>26831.690000000002</v>
      </c>
      <c r="E6" s="41">
        <v>34</v>
      </c>
      <c r="F6" s="41">
        <v>614</v>
      </c>
      <c r="L6" s="189"/>
      <c r="Y6" s="15"/>
      <c r="Z6" s="42"/>
    </row>
    <row r="7" spans="1:32" x14ac:dyDescent="0.35">
      <c r="A7" s="39" t="s">
        <v>7</v>
      </c>
      <c r="B7" s="102">
        <v>10309.370000000001</v>
      </c>
      <c r="C7" s="102">
        <v>99580.76</v>
      </c>
      <c r="D7" s="102">
        <v>45049.240000000005</v>
      </c>
      <c r="E7" s="41">
        <v>25</v>
      </c>
      <c r="F7" s="41">
        <v>427</v>
      </c>
      <c r="L7" s="189"/>
      <c r="X7" t="s">
        <v>53</v>
      </c>
      <c r="Y7" s="15">
        <f>Y3</f>
        <v>11</v>
      </c>
      <c r="Z7" s="15">
        <f>Y7*35000</f>
        <v>385000</v>
      </c>
    </row>
    <row r="8" spans="1:32" x14ac:dyDescent="0.35">
      <c r="A8" s="39" t="s">
        <v>8</v>
      </c>
      <c r="B8" s="102">
        <v>9727.8799999999992</v>
      </c>
      <c r="C8" s="102">
        <v>160161.47</v>
      </c>
      <c r="D8" s="102">
        <v>178509.74000000002</v>
      </c>
      <c r="E8" s="41">
        <v>19</v>
      </c>
      <c r="F8" s="41">
        <v>260</v>
      </c>
      <c r="L8" s="189"/>
      <c r="Y8" s="15"/>
      <c r="Z8" s="15"/>
    </row>
    <row r="9" spans="1:32" x14ac:dyDescent="0.35">
      <c r="A9" s="39" t="s">
        <v>9</v>
      </c>
      <c r="B9" s="102">
        <v>2718.41</v>
      </c>
      <c r="C9" s="102">
        <v>58187.38</v>
      </c>
      <c r="D9" s="102">
        <v>11376.909999999998</v>
      </c>
      <c r="E9" s="41">
        <v>41</v>
      </c>
      <c r="F9" s="41">
        <v>573</v>
      </c>
      <c r="L9" s="189"/>
      <c r="Y9" s="15"/>
      <c r="Z9" s="15"/>
    </row>
    <row r="10" spans="1:32" x14ac:dyDescent="0.35">
      <c r="A10" s="39" t="s">
        <v>10</v>
      </c>
      <c r="B10" s="102">
        <v>2398.98</v>
      </c>
      <c r="C10" s="102">
        <v>69090.039999999994</v>
      </c>
      <c r="D10" s="102">
        <v>21379.360000000001</v>
      </c>
      <c r="E10" s="41">
        <v>27</v>
      </c>
      <c r="F10" s="41">
        <v>453</v>
      </c>
      <c r="L10" s="189"/>
      <c r="Y10" s="26" t="s">
        <v>54</v>
      </c>
      <c r="Z10" s="26"/>
      <c r="AA10" s="6"/>
      <c r="AB10" s="6"/>
      <c r="AC10" s="6"/>
      <c r="AD10" s="6"/>
      <c r="AE10" s="6"/>
      <c r="AF10" s="6"/>
    </row>
    <row r="11" spans="1:32" x14ac:dyDescent="0.35">
      <c r="A11" s="39" t="s">
        <v>11</v>
      </c>
      <c r="B11" s="102">
        <v>9871.51</v>
      </c>
      <c r="C11" s="102">
        <v>132800.42000000001</v>
      </c>
      <c r="D11" s="102">
        <v>26008.219999999998</v>
      </c>
      <c r="E11" s="41">
        <v>33</v>
      </c>
      <c r="F11" s="41">
        <v>587</v>
      </c>
      <c r="L11" s="189"/>
    </row>
    <row r="12" spans="1:32" x14ac:dyDescent="0.35">
      <c r="A12" s="39" t="s">
        <v>12</v>
      </c>
      <c r="B12" s="102">
        <v>4597.33</v>
      </c>
      <c r="C12" s="102">
        <v>131519.75</v>
      </c>
      <c r="D12" s="102">
        <v>79337.540000000008</v>
      </c>
      <c r="E12" s="41">
        <v>15</v>
      </c>
      <c r="F12" s="41">
        <v>178</v>
      </c>
      <c r="L12" s="189"/>
    </row>
    <row r="13" spans="1:32" x14ac:dyDescent="0.35">
      <c r="A13" s="39" t="s">
        <v>13</v>
      </c>
      <c r="B13" s="102">
        <v>530.78</v>
      </c>
      <c r="C13" s="102">
        <v>22005.200000000001</v>
      </c>
      <c r="D13" s="102">
        <v>40264.1</v>
      </c>
      <c r="E13" s="41">
        <v>9</v>
      </c>
      <c r="F13" s="41">
        <v>228</v>
      </c>
      <c r="L13" s="189"/>
    </row>
    <row r="14" spans="1:32" x14ac:dyDescent="0.35">
      <c r="A14" s="39" t="s">
        <v>14</v>
      </c>
      <c r="B14" s="102">
        <v>0</v>
      </c>
      <c r="C14" s="102">
        <v>57537.24</v>
      </c>
      <c r="D14" s="102">
        <v>92526.06</v>
      </c>
      <c r="E14" s="41">
        <v>0</v>
      </c>
      <c r="F14" s="41">
        <v>255</v>
      </c>
      <c r="L14" s="189"/>
    </row>
    <row r="15" spans="1:32" x14ac:dyDescent="0.35">
      <c r="A15" s="39" t="s">
        <v>15</v>
      </c>
      <c r="B15" s="102">
        <v>0</v>
      </c>
      <c r="C15" s="102">
        <v>35600.1</v>
      </c>
      <c r="D15" s="102">
        <v>25687.050000000003</v>
      </c>
      <c r="E15" s="41">
        <v>0</v>
      </c>
      <c r="F15" s="41">
        <v>286</v>
      </c>
      <c r="L15" s="189"/>
    </row>
    <row r="16" spans="1:32" x14ac:dyDescent="0.35">
      <c r="A16" s="39" t="s">
        <v>79</v>
      </c>
      <c r="B16" s="102">
        <v>12336.15</v>
      </c>
      <c r="C16" s="102">
        <v>126069.48</v>
      </c>
      <c r="D16" s="102">
        <v>54576.959999999999</v>
      </c>
      <c r="E16" s="41">
        <v>58</v>
      </c>
      <c r="F16" s="41">
        <v>777</v>
      </c>
      <c r="G16" s="43"/>
      <c r="L16" s="190"/>
    </row>
    <row r="17" spans="1:22" x14ac:dyDescent="0.35">
      <c r="A17" s="39" t="s">
        <v>17</v>
      </c>
      <c r="B17" s="102">
        <v>718.76</v>
      </c>
      <c r="C17" s="102">
        <v>51230.89</v>
      </c>
      <c r="D17" s="102">
        <v>8640.98</v>
      </c>
      <c r="E17" s="41">
        <v>16</v>
      </c>
      <c r="F17" s="41">
        <v>190</v>
      </c>
      <c r="G17" s="43"/>
      <c r="L17" s="189"/>
    </row>
    <row r="18" spans="1:22" x14ac:dyDescent="0.35">
      <c r="A18" s="39" t="s">
        <v>18</v>
      </c>
      <c r="B18" s="102">
        <v>2230.91</v>
      </c>
      <c r="C18" s="102">
        <v>29460.16</v>
      </c>
      <c r="D18" s="102">
        <v>7232.76</v>
      </c>
      <c r="E18" s="41">
        <v>12</v>
      </c>
      <c r="F18" s="41">
        <v>107</v>
      </c>
      <c r="G18" s="43"/>
      <c r="L18" s="189"/>
    </row>
    <row r="19" spans="1:22" x14ac:dyDescent="0.35">
      <c r="A19" s="39" t="s">
        <v>19</v>
      </c>
      <c r="B19" s="102">
        <v>2902.95</v>
      </c>
      <c r="C19" s="102">
        <v>38597.839999999997</v>
      </c>
      <c r="D19" s="102">
        <v>12279.010000000002</v>
      </c>
      <c r="E19" s="41">
        <v>18</v>
      </c>
      <c r="F19" s="41">
        <v>183</v>
      </c>
      <c r="G19" s="44"/>
      <c r="L19" s="189"/>
    </row>
    <row r="20" spans="1:22" x14ac:dyDescent="0.35">
      <c r="A20" s="39" t="s">
        <v>20</v>
      </c>
      <c r="B20" s="102">
        <v>4789.1400000000003</v>
      </c>
      <c r="C20" s="102">
        <v>53061.17</v>
      </c>
      <c r="D20" s="102">
        <v>42964.2</v>
      </c>
      <c r="E20" s="41">
        <v>16</v>
      </c>
      <c r="F20" s="41">
        <v>180</v>
      </c>
      <c r="G20" s="44"/>
      <c r="L20" s="189"/>
    </row>
    <row r="21" spans="1:22" x14ac:dyDescent="0.35">
      <c r="A21" s="39" t="s">
        <v>21</v>
      </c>
      <c r="B21" s="102">
        <v>1287.5999999999999</v>
      </c>
      <c r="C21" s="102">
        <v>51524.32</v>
      </c>
      <c r="D21" s="102">
        <v>60798.600000000006</v>
      </c>
      <c r="E21" s="41">
        <v>8</v>
      </c>
      <c r="F21" s="41">
        <v>155</v>
      </c>
      <c r="L21" s="189"/>
    </row>
    <row r="22" spans="1:22" x14ac:dyDescent="0.35">
      <c r="A22" s="39" t="s">
        <v>22</v>
      </c>
      <c r="B22" s="102">
        <v>907.42</v>
      </c>
      <c r="C22" s="102">
        <v>8226.85</v>
      </c>
      <c r="D22" s="102">
        <v>0</v>
      </c>
      <c r="E22" s="41">
        <v>9</v>
      </c>
      <c r="F22" s="41">
        <v>57</v>
      </c>
      <c r="G22" s="44"/>
      <c r="L22" s="189"/>
    </row>
    <row r="23" spans="1:22" x14ac:dyDescent="0.35">
      <c r="A23" s="39" t="s">
        <v>23</v>
      </c>
      <c r="B23" s="97">
        <v>0</v>
      </c>
      <c r="C23" s="102">
        <v>0</v>
      </c>
      <c r="D23" s="102">
        <v>0</v>
      </c>
      <c r="E23" s="41">
        <v>0</v>
      </c>
      <c r="F23" s="41">
        <v>0</v>
      </c>
      <c r="L23" s="189"/>
      <c r="V23" s="74"/>
    </row>
    <row r="24" spans="1:22" ht="15" thickBot="1" x14ac:dyDescent="0.4">
      <c r="A24" s="36" t="s">
        <v>55</v>
      </c>
      <c r="B24" s="103">
        <f>SUM(B4:B23)</f>
        <v>282519</v>
      </c>
      <c r="C24" s="103">
        <f>SUM(C4:C23)</f>
        <v>2474068.34</v>
      </c>
      <c r="D24" s="103">
        <f>SUM(D4:D23)</f>
        <v>1599850.4400000002</v>
      </c>
      <c r="E24" s="46">
        <f>SUM(E4:E23)</f>
        <v>442</v>
      </c>
      <c r="F24" s="46">
        <f t="shared" ref="F24" si="0">SUM(F4:F23)</f>
        <v>6848</v>
      </c>
    </row>
    <row r="25" spans="1:22" x14ac:dyDescent="0.35">
      <c r="B25" s="105"/>
      <c r="C25" s="105"/>
      <c r="D25" s="35"/>
      <c r="E25" s="35"/>
      <c r="F25" s="35"/>
    </row>
    <row r="26" spans="1:22" x14ac:dyDescent="0.35">
      <c r="A26" s="2" t="s">
        <v>76</v>
      </c>
      <c r="B26" s="107">
        <f>IF(AND(WEEKDAY(B1, 2)&lt;6, WEEKDAY(B1, 2)&lt;&gt;7), 210000, 70000)</f>
        <v>210000</v>
      </c>
      <c r="C26" s="107">
        <f>B30</f>
        <v>2450000</v>
      </c>
      <c r="G26" s="49" t="s">
        <v>26</v>
      </c>
      <c r="H26" s="49"/>
      <c r="I26" s="49"/>
      <c r="J26" s="49"/>
      <c r="K26" s="49"/>
      <c r="L26" s="118">
        <v>1565.2</v>
      </c>
      <c r="P26"/>
    </row>
    <row r="27" spans="1:22" ht="15" thickBot="1" x14ac:dyDescent="0.4">
      <c r="B27" s="108">
        <f>SUM(B24-B26)</f>
        <v>72519</v>
      </c>
      <c r="C27" s="108">
        <f t="shared" ref="C27" si="1">SUM(C24-C26)</f>
        <v>24068.339999999851</v>
      </c>
      <c r="G27" s="49" t="s">
        <v>28</v>
      </c>
      <c r="H27" s="49"/>
      <c r="I27" s="49"/>
      <c r="J27" s="49"/>
      <c r="K27" s="49"/>
      <c r="L27" s="118">
        <v>20710.54</v>
      </c>
      <c r="P27"/>
    </row>
    <row r="28" spans="1:22" ht="15" thickTop="1" x14ac:dyDescent="0.35">
      <c r="B28" s="105"/>
      <c r="C28" s="105"/>
      <c r="D28" s="51"/>
      <c r="M28" s="15"/>
      <c r="P28"/>
    </row>
    <row r="29" spans="1:22" x14ac:dyDescent="0.35">
      <c r="A29" s="3" t="s">
        <v>57</v>
      </c>
      <c r="B29" s="109">
        <v>2148041.1</v>
      </c>
      <c r="C29"/>
      <c r="G29" s="9" t="s">
        <v>29</v>
      </c>
      <c r="H29" s="9"/>
      <c r="I29" s="9"/>
      <c r="J29" s="9"/>
      <c r="K29" s="9"/>
      <c r="L29" s="16"/>
      <c r="P29"/>
    </row>
    <row r="30" spans="1:22" x14ac:dyDescent="0.35">
      <c r="A30" s="3" t="s">
        <v>58</v>
      </c>
      <c r="B30" s="109">
        <f>Z5</f>
        <v>2450000</v>
      </c>
      <c r="C30"/>
      <c r="G30" s="9" t="s">
        <v>31</v>
      </c>
      <c r="H30" s="9"/>
      <c r="I30" s="9"/>
      <c r="J30" s="9"/>
      <c r="K30" s="9"/>
      <c r="L30" s="141">
        <v>0.1</v>
      </c>
      <c r="P30"/>
    </row>
    <row r="31" spans="1:22" ht="15" thickBot="1" x14ac:dyDescent="0.4">
      <c r="B31" s="108">
        <f>SUM(B29-B30)</f>
        <v>-301958.89999999991</v>
      </c>
      <c r="C31"/>
      <c r="L31" s="15"/>
      <c r="P31"/>
    </row>
    <row r="32" spans="1:22" ht="15" thickTop="1" x14ac:dyDescent="0.35">
      <c r="B32" s="110"/>
      <c r="C32"/>
      <c r="G32" s="56" t="s">
        <v>33</v>
      </c>
      <c r="H32" s="56"/>
      <c r="I32" s="56"/>
      <c r="J32" s="56"/>
      <c r="K32" s="56"/>
      <c r="L32" s="57" t="s">
        <v>59</v>
      </c>
      <c r="P32"/>
    </row>
    <row r="33" spans="1:16" x14ac:dyDescent="0.35">
      <c r="A33" s="59" t="s">
        <v>60</v>
      </c>
      <c r="B33" s="111">
        <v>259774.88</v>
      </c>
      <c r="C33"/>
      <c r="G33" s="56" t="s">
        <v>34</v>
      </c>
      <c r="H33" s="56"/>
      <c r="I33" s="56"/>
      <c r="J33" s="56"/>
      <c r="K33" s="56"/>
      <c r="L33" s="57" t="s">
        <v>59</v>
      </c>
      <c r="P33"/>
    </row>
    <row r="34" spans="1:16" x14ac:dyDescent="0.35">
      <c r="A34" s="59" t="s">
        <v>61</v>
      </c>
      <c r="B34" s="111">
        <f>Z7</f>
        <v>385000</v>
      </c>
      <c r="C34"/>
      <c r="L34" s="15"/>
      <c r="P34"/>
    </row>
    <row r="35" spans="1:16" ht="15" thickBot="1" x14ac:dyDescent="0.4">
      <c r="B35" s="108">
        <f>SUM(B33-B34)</f>
        <v>-125225.12</v>
      </c>
      <c r="C35"/>
      <c r="G35" s="62" t="s">
        <v>37</v>
      </c>
      <c r="H35" s="62"/>
      <c r="I35" s="62"/>
      <c r="J35" s="62"/>
      <c r="K35" s="62"/>
      <c r="L35" s="63"/>
      <c r="P35"/>
    </row>
    <row r="36" spans="1:16" ht="15" thickTop="1" x14ac:dyDescent="0.35">
      <c r="B36" s="110"/>
      <c r="C36"/>
      <c r="G36" s="62" t="s">
        <v>38</v>
      </c>
      <c r="H36" s="62"/>
      <c r="I36" s="62"/>
      <c r="J36" s="62"/>
      <c r="K36" s="62"/>
      <c r="L36" s="63"/>
      <c r="P36"/>
    </row>
    <row r="37" spans="1:16" x14ac:dyDescent="0.35">
      <c r="A37" s="64" t="s">
        <v>62</v>
      </c>
      <c r="B37" s="112">
        <f>SUM(B29,B33)</f>
        <v>2407815.98</v>
      </c>
      <c r="C37"/>
      <c r="L37" s="15"/>
      <c r="M37" t="s">
        <v>50</v>
      </c>
      <c r="P37"/>
    </row>
    <row r="38" spans="1:16" x14ac:dyDescent="0.35">
      <c r="A38" s="64" t="s">
        <v>63</v>
      </c>
      <c r="B38" s="112">
        <f>SUM(B30,B34)</f>
        <v>2835000</v>
      </c>
      <c r="C38"/>
      <c r="G38" s="67" t="s">
        <v>40</v>
      </c>
      <c r="H38" s="67"/>
      <c r="I38" s="67"/>
      <c r="J38" s="67"/>
      <c r="K38" s="67"/>
      <c r="L38" s="119">
        <v>277.64999999999998</v>
      </c>
      <c r="P38"/>
    </row>
    <row r="39" spans="1:16" ht="15" thickBot="1" x14ac:dyDescent="0.4">
      <c r="B39" s="104">
        <f>B37-B38</f>
        <v>-427184.02</v>
      </c>
      <c r="C39"/>
      <c r="G39" s="67" t="s">
        <v>42</v>
      </c>
      <c r="H39" s="67"/>
      <c r="I39" s="67"/>
      <c r="J39" s="67"/>
      <c r="K39" s="67"/>
      <c r="L39" s="119">
        <v>5162.18</v>
      </c>
      <c r="P39"/>
    </row>
    <row r="40" spans="1:16" ht="15" thickTop="1" x14ac:dyDescent="0.35">
      <c r="B40" s="105"/>
      <c r="C40"/>
      <c r="L40" s="140"/>
      <c r="P40"/>
    </row>
    <row r="41" spans="1:16" x14ac:dyDescent="0.35">
      <c r="A41" s="6" t="s">
        <v>64</v>
      </c>
      <c r="B41" s="117">
        <v>6848</v>
      </c>
      <c r="C41"/>
      <c r="G41" s="13" t="s">
        <v>43</v>
      </c>
      <c r="H41" s="13"/>
      <c r="I41" s="13"/>
      <c r="J41" s="13"/>
      <c r="K41" s="13"/>
      <c r="L41" s="120">
        <v>234.8</v>
      </c>
      <c r="P41"/>
    </row>
    <row r="42" spans="1:16" x14ac:dyDescent="0.35">
      <c r="B42" s="105"/>
      <c r="C42"/>
      <c r="G42" s="13" t="s">
        <v>65</v>
      </c>
      <c r="H42" s="13"/>
      <c r="I42" s="13"/>
      <c r="J42" s="13"/>
      <c r="K42" s="13"/>
      <c r="L42" s="120">
        <v>3106.61</v>
      </c>
      <c r="P42"/>
    </row>
    <row r="43" spans="1:16" x14ac:dyDescent="0.35">
      <c r="A43" s="7" t="s">
        <v>66</v>
      </c>
      <c r="B43" s="114">
        <v>1975151.6</v>
      </c>
      <c r="C43"/>
      <c r="O43" s="15"/>
      <c r="P43"/>
    </row>
    <row r="44" spans="1:16" x14ac:dyDescent="0.35">
      <c r="B44" s="105"/>
      <c r="C44" s="105"/>
      <c r="D44" s="35"/>
      <c r="F44" s="35"/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09B5AA-205A-4714-9CFA-6E7A6D6A4271}">
  <sheetPr codeName="Sheet49"/>
  <dimension ref="A1:T45"/>
  <sheetViews>
    <sheetView zoomScale="80" zoomScaleNormal="80" workbookViewId="0">
      <selection activeCell="S23" sqref="S23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45314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12</v>
      </c>
      <c r="T3" s="15">
        <f>S3*210000</f>
        <v>2520000</v>
      </c>
    </row>
    <row r="4" spans="1:20" x14ac:dyDescent="0.35">
      <c r="A4" s="39" t="s">
        <v>4</v>
      </c>
      <c r="B4" s="129">
        <v>82049.66</v>
      </c>
      <c r="C4" s="41">
        <v>56</v>
      </c>
      <c r="J4" s="15"/>
      <c r="R4" t="s">
        <v>52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29">
        <v>4182.92</v>
      </c>
      <c r="C5" s="41">
        <v>29</v>
      </c>
      <c r="J5" s="15"/>
      <c r="S5" s="15"/>
      <c r="T5" s="42">
        <f>SUM(T3:T4)</f>
        <v>2660000</v>
      </c>
    </row>
    <row r="6" spans="1:20" x14ac:dyDescent="0.35">
      <c r="A6" s="39" t="s">
        <v>6</v>
      </c>
      <c r="B6" s="129">
        <v>4353.6499999999996</v>
      </c>
      <c r="C6" s="41">
        <v>40</v>
      </c>
      <c r="J6" s="15"/>
      <c r="S6" s="15"/>
      <c r="T6" s="42"/>
    </row>
    <row r="7" spans="1:20" x14ac:dyDescent="0.35">
      <c r="A7" s="39" t="s">
        <v>7</v>
      </c>
      <c r="B7" s="129">
        <v>14845.38</v>
      </c>
      <c r="C7" s="41">
        <v>32</v>
      </c>
      <c r="J7" s="15"/>
      <c r="R7" t="s">
        <v>53</v>
      </c>
      <c r="S7" s="15">
        <f>S3</f>
        <v>12</v>
      </c>
      <c r="T7" s="15">
        <f>S7*35000</f>
        <v>420000</v>
      </c>
    </row>
    <row r="8" spans="1:20" x14ac:dyDescent="0.35">
      <c r="A8" s="39" t="s">
        <v>8</v>
      </c>
      <c r="B8" s="129">
        <v>35305.01</v>
      </c>
      <c r="C8" s="41">
        <v>19</v>
      </c>
      <c r="J8" s="15"/>
      <c r="S8" s="15"/>
      <c r="T8" s="15"/>
    </row>
    <row r="9" spans="1:20" x14ac:dyDescent="0.35">
      <c r="A9" s="39" t="s">
        <v>9</v>
      </c>
      <c r="B9" s="129">
        <v>3493.07</v>
      </c>
      <c r="C9" s="41">
        <v>43</v>
      </c>
      <c r="J9" s="15"/>
      <c r="S9" s="15"/>
      <c r="T9" s="15"/>
    </row>
    <row r="10" spans="1:20" x14ac:dyDescent="0.35">
      <c r="A10" s="39" t="s">
        <v>10</v>
      </c>
      <c r="B10" s="129">
        <v>5850.26</v>
      </c>
      <c r="C10" s="41">
        <v>26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12947.68</v>
      </c>
      <c r="C11" s="41">
        <v>38</v>
      </c>
      <c r="J11" s="15"/>
    </row>
    <row r="12" spans="1:20" x14ac:dyDescent="0.35">
      <c r="A12" s="39" t="s">
        <v>12</v>
      </c>
      <c r="B12" s="129">
        <v>13511.97</v>
      </c>
      <c r="C12" s="41">
        <v>17</v>
      </c>
      <c r="J12" s="15"/>
    </row>
    <row r="13" spans="1:20" x14ac:dyDescent="0.35">
      <c r="A13" s="39" t="s">
        <v>13</v>
      </c>
      <c r="B13" s="129">
        <v>1927.38</v>
      </c>
      <c r="C13" s="41">
        <v>18</v>
      </c>
      <c r="J13" s="15"/>
    </row>
    <row r="14" spans="1:20" x14ac:dyDescent="0.35">
      <c r="A14" s="39" t="s">
        <v>14</v>
      </c>
      <c r="B14" s="129">
        <v>9087.2999999999993</v>
      </c>
      <c r="C14" s="41">
        <v>21</v>
      </c>
      <c r="J14" s="15"/>
    </row>
    <row r="15" spans="1:20" x14ac:dyDescent="0.35">
      <c r="A15" s="39" t="s">
        <v>15</v>
      </c>
      <c r="B15" s="129">
        <v>3231.57</v>
      </c>
      <c r="C15" s="41">
        <v>23</v>
      </c>
      <c r="J15" s="15"/>
    </row>
    <row r="16" spans="1:20" x14ac:dyDescent="0.35">
      <c r="A16" s="39" t="s">
        <v>16</v>
      </c>
      <c r="B16" s="129">
        <v>10169.68</v>
      </c>
      <c r="C16" s="41">
        <v>72</v>
      </c>
      <c r="D16" s="43"/>
      <c r="J16" s="15"/>
    </row>
    <row r="17" spans="1:19" x14ac:dyDescent="0.35">
      <c r="A17" s="39" t="s">
        <v>17</v>
      </c>
      <c r="B17" s="129">
        <v>835.28</v>
      </c>
      <c r="C17" s="41">
        <v>15</v>
      </c>
      <c r="D17" s="43"/>
      <c r="J17" s="15"/>
    </row>
    <row r="18" spans="1:19" x14ac:dyDescent="0.35">
      <c r="A18" s="39" t="s">
        <v>18</v>
      </c>
      <c r="B18" s="129">
        <v>1490.42</v>
      </c>
      <c r="C18" s="41">
        <v>8</v>
      </c>
      <c r="D18" s="43"/>
      <c r="J18" s="15"/>
    </row>
    <row r="19" spans="1:19" x14ac:dyDescent="0.35">
      <c r="A19" s="39" t="s">
        <v>19</v>
      </c>
      <c r="B19" s="129">
        <v>1148.3800000000001</v>
      </c>
      <c r="C19" s="41">
        <v>14</v>
      </c>
      <c r="D19" s="44"/>
      <c r="J19" s="15"/>
    </row>
    <row r="20" spans="1:19" x14ac:dyDescent="0.35">
      <c r="A20" s="39" t="s">
        <v>20</v>
      </c>
      <c r="B20" s="129">
        <v>1384.42</v>
      </c>
      <c r="C20" s="41">
        <v>8</v>
      </c>
      <c r="D20" s="44"/>
      <c r="J20" s="15"/>
    </row>
    <row r="21" spans="1:19" x14ac:dyDescent="0.35">
      <c r="A21" s="39" t="s">
        <v>21</v>
      </c>
      <c r="B21" s="129">
        <v>9957.7900000000009</v>
      </c>
      <c r="C21" s="41">
        <v>11</v>
      </c>
      <c r="J21" s="15"/>
      <c r="S21" t="s">
        <v>50</v>
      </c>
    </row>
    <row r="22" spans="1:19" x14ac:dyDescent="0.35">
      <c r="A22" s="39" t="s">
        <v>22</v>
      </c>
      <c r="B22" s="129">
        <v>299.08999999999997</v>
      </c>
      <c r="C22" s="41">
        <v>3</v>
      </c>
      <c r="D22" s="44"/>
      <c r="J22" s="15"/>
      <c r="S22">
        <f>COUNT(WEEKDAY(3,2))</f>
        <v>1</v>
      </c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216070.91000000003</v>
      </c>
      <c r="C24" s="46">
        <f>SUM(C4:C23)</f>
        <v>493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216070.91000000003</v>
      </c>
      <c r="E26" s="49" t="s">
        <v>26</v>
      </c>
      <c r="F26" s="49"/>
      <c r="G26" s="49"/>
      <c r="H26" s="49"/>
      <c r="I26" s="49"/>
      <c r="J26" s="118">
        <v>2560.1799999999998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23399.21</v>
      </c>
    </row>
    <row r="28" spans="1:19" ht="15" thickBot="1" x14ac:dyDescent="0.4">
      <c r="B28" s="76"/>
      <c r="C28" s="122">
        <f>SUM(C26-C27)</f>
        <v>6070.9100000000326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>
        <v>6.87</v>
      </c>
    </row>
    <row r="30" spans="1:19" x14ac:dyDescent="0.35">
      <c r="A30" s="3" t="s">
        <v>57</v>
      </c>
      <c r="B30" s="78"/>
      <c r="C30" s="124">
        <v>2361082.04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2660000</v>
      </c>
      <c r="J31" s="140"/>
    </row>
    <row r="32" spans="1:19" ht="15" thickBot="1" x14ac:dyDescent="0.4">
      <c r="B32" s="76"/>
      <c r="C32" s="122">
        <f>SUM(C30-C31)</f>
        <v>-298917.95999999996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259826.73</v>
      </c>
      <c r="J34" s="140"/>
    </row>
    <row r="35" spans="1:11" x14ac:dyDescent="0.35">
      <c r="A35" s="59" t="s">
        <v>61</v>
      </c>
      <c r="B35" s="79"/>
      <c r="C35" s="126">
        <f>T7</f>
        <v>420000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-160173.26999999999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2620908.77</v>
      </c>
      <c r="E38" s="67" t="s">
        <v>40</v>
      </c>
      <c r="F38" s="67"/>
      <c r="G38" s="67"/>
      <c r="H38" s="67"/>
      <c r="I38" s="67"/>
      <c r="J38" s="119">
        <v>322.48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3080000</v>
      </c>
      <c r="E39" s="67" t="s">
        <v>42</v>
      </c>
      <c r="F39" s="67"/>
      <c r="G39" s="67"/>
      <c r="H39" s="67"/>
      <c r="I39" s="67"/>
      <c r="J39" s="119">
        <v>5485.85</v>
      </c>
    </row>
    <row r="40" spans="1:11" ht="15" thickBot="1" x14ac:dyDescent="0.4">
      <c r="B40" s="76"/>
      <c r="C40" s="122">
        <f>SUM(C38-C39)</f>
        <v>-459091.23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384.02</v>
      </c>
    </row>
    <row r="42" spans="1:11" x14ac:dyDescent="0.35">
      <c r="A42" s="6" t="s">
        <v>64</v>
      </c>
      <c r="B42" s="81"/>
      <c r="C42" s="70">
        <v>7432</v>
      </c>
      <c r="E42" s="13" t="s">
        <v>65</v>
      </c>
      <c r="F42" s="13"/>
      <c r="G42" s="13"/>
      <c r="H42" s="13"/>
      <c r="I42" s="13"/>
      <c r="J42" s="120">
        <v>3509.9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2248621.9500000002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07615F-543D-42A8-849F-3FCB2D9D975A}">
  <sheetPr codeName="Sheet5"/>
  <dimension ref="A1:T45"/>
  <sheetViews>
    <sheetView topLeftCell="A20" workbookViewId="0">
      <selection activeCell="J26" sqref="J26"/>
    </sheetView>
  </sheetViews>
  <sheetFormatPr defaultRowHeight="14.5" x14ac:dyDescent="0.35"/>
  <cols>
    <col min="1" max="1" width="29.08984375" customWidth="1"/>
    <col min="2" max="2" width="23.08984375" customWidth="1"/>
    <col min="3" max="3" width="20" customWidth="1"/>
    <col min="10" max="10" width="13.453125" customWidth="1"/>
    <col min="20" max="20" width="13.90625" customWidth="1"/>
  </cols>
  <sheetData>
    <row r="1" spans="1:20" x14ac:dyDescent="0.35">
      <c r="A1" s="33" t="s">
        <v>47</v>
      </c>
      <c r="B1" s="34">
        <v>45257</v>
      </c>
      <c r="C1" s="35"/>
      <c r="O1" s="15"/>
      <c r="P1" s="15"/>
      <c r="Q1" s="15"/>
      <c r="S1" s="15"/>
      <c r="T1" s="15"/>
    </row>
    <row r="2" spans="1:20" x14ac:dyDescent="0.35">
      <c r="B2" s="35"/>
      <c r="C2" s="35"/>
      <c r="O2" s="15"/>
      <c r="P2" s="15"/>
      <c r="Q2" s="15"/>
      <c r="S2" s="15"/>
      <c r="T2" s="15"/>
    </row>
    <row r="3" spans="1:20" x14ac:dyDescent="0.35">
      <c r="A3" s="36" t="s">
        <v>1</v>
      </c>
      <c r="B3" s="37" t="s">
        <v>48</v>
      </c>
      <c r="C3" s="37" t="s">
        <v>49</v>
      </c>
      <c r="D3" s="38" t="s">
        <v>50</v>
      </c>
      <c r="O3" s="15"/>
      <c r="P3" s="15"/>
      <c r="Q3" s="15"/>
      <c r="R3" t="s">
        <v>51</v>
      </c>
      <c r="S3" s="15">
        <v>19</v>
      </c>
      <c r="T3" s="15">
        <f>S3*210000</f>
        <v>3990000</v>
      </c>
    </row>
    <row r="4" spans="1:20" x14ac:dyDescent="0.35">
      <c r="A4" s="39" t="s">
        <v>4</v>
      </c>
      <c r="B4" s="40">
        <v>134893.35</v>
      </c>
      <c r="C4" s="41">
        <v>62</v>
      </c>
      <c r="O4" s="15"/>
      <c r="P4" s="15"/>
      <c r="Q4" s="15"/>
      <c r="R4" t="s">
        <v>52</v>
      </c>
      <c r="S4" s="15">
        <v>4</v>
      </c>
      <c r="T4" s="15">
        <f>S4*70000</f>
        <v>280000</v>
      </c>
    </row>
    <row r="5" spans="1:20" x14ac:dyDescent="0.35">
      <c r="A5" s="39" t="s">
        <v>5</v>
      </c>
      <c r="B5" s="40">
        <v>17199.27</v>
      </c>
      <c r="C5" s="41">
        <v>53</v>
      </c>
      <c r="O5" s="15"/>
      <c r="P5" s="15"/>
      <c r="Q5" s="15"/>
      <c r="S5" s="15"/>
      <c r="T5" s="42">
        <f>SUM(T3:T4)</f>
        <v>4270000</v>
      </c>
    </row>
    <row r="6" spans="1:20" x14ac:dyDescent="0.35">
      <c r="A6" s="39" t="s">
        <v>6</v>
      </c>
      <c r="B6" s="40">
        <v>4561.6899999999996</v>
      </c>
      <c r="C6" s="41">
        <v>40</v>
      </c>
      <c r="O6" s="15"/>
      <c r="P6" s="15"/>
      <c r="Q6" s="15"/>
      <c r="S6" s="15"/>
      <c r="T6" s="42"/>
    </row>
    <row r="7" spans="1:20" x14ac:dyDescent="0.35">
      <c r="A7" s="39" t="s">
        <v>7</v>
      </c>
      <c r="B7" s="40">
        <v>12135.72</v>
      </c>
      <c r="C7" s="41">
        <v>21</v>
      </c>
      <c r="O7" s="15"/>
      <c r="P7" s="15"/>
      <c r="Q7" s="15"/>
      <c r="R7" t="s">
        <v>53</v>
      </c>
      <c r="S7" s="15">
        <v>19</v>
      </c>
      <c r="T7" s="15">
        <f>S7*35000</f>
        <v>665000</v>
      </c>
    </row>
    <row r="8" spans="1:20" x14ac:dyDescent="0.35">
      <c r="A8" s="39" t="s">
        <v>8</v>
      </c>
      <c r="B8" s="40">
        <v>28244.5</v>
      </c>
      <c r="C8" s="41">
        <v>23</v>
      </c>
      <c r="O8" s="15"/>
      <c r="P8" s="15"/>
      <c r="Q8" s="15"/>
      <c r="S8" s="15"/>
      <c r="T8" s="15"/>
    </row>
    <row r="9" spans="1:20" x14ac:dyDescent="0.35">
      <c r="A9" s="39" t="s">
        <v>9</v>
      </c>
      <c r="B9" s="40">
        <v>3309.26</v>
      </c>
      <c r="C9" s="41">
        <v>42</v>
      </c>
      <c r="O9" s="15"/>
      <c r="P9" s="15"/>
      <c r="Q9" s="15"/>
      <c r="S9" s="15"/>
      <c r="T9" s="15"/>
    </row>
    <row r="10" spans="1:20" x14ac:dyDescent="0.35">
      <c r="A10" s="39" t="s">
        <v>10</v>
      </c>
      <c r="B10" s="40">
        <v>4453.72</v>
      </c>
      <c r="C10" s="41">
        <v>37</v>
      </c>
      <c r="O10" s="15"/>
      <c r="P10" s="15"/>
      <c r="Q10" s="15"/>
      <c r="S10" s="26" t="s">
        <v>54</v>
      </c>
      <c r="T10" s="26"/>
    </row>
    <row r="11" spans="1:20" x14ac:dyDescent="0.35">
      <c r="A11" s="39" t="s">
        <v>11</v>
      </c>
      <c r="B11" s="40">
        <v>7768.48</v>
      </c>
      <c r="C11" s="41">
        <v>31</v>
      </c>
      <c r="O11" s="15"/>
      <c r="P11" s="15"/>
      <c r="Q11" s="15"/>
      <c r="S11" s="15"/>
      <c r="T11" s="15"/>
    </row>
    <row r="12" spans="1:20" x14ac:dyDescent="0.35">
      <c r="A12" s="39" t="s">
        <v>12</v>
      </c>
      <c r="B12" s="40">
        <v>4222.74</v>
      </c>
      <c r="C12" s="41">
        <v>15</v>
      </c>
      <c r="O12" s="15"/>
      <c r="P12" s="15"/>
      <c r="Q12" s="15"/>
      <c r="S12" s="15"/>
      <c r="T12" s="15"/>
    </row>
    <row r="13" spans="1:20" x14ac:dyDescent="0.35">
      <c r="A13" s="39" t="s">
        <v>13</v>
      </c>
      <c r="B13" s="40">
        <v>1344.67</v>
      </c>
      <c r="C13" s="41">
        <v>16</v>
      </c>
      <c r="O13" s="15"/>
      <c r="P13" s="15"/>
      <c r="Q13" s="15"/>
      <c r="S13" s="15"/>
      <c r="T13" s="15"/>
    </row>
    <row r="14" spans="1:20" x14ac:dyDescent="0.35">
      <c r="A14" s="39" t="s">
        <v>14</v>
      </c>
      <c r="B14" s="40">
        <v>8638.43</v>
      </c>
      <c r="C14" s="41">
        <v>26</v>
      </c>
      <c r="O14" s="15"/>
      <c r="P14" s="15"/>
      <c r="Q14" s="15"/>
      <c r="S14" s="15"/>
      <c r="T14" s="15"/>
    </row>
    <row r="15" spans="1:20" x14ac:dyDescent="0.35">
      <c r="A15" s="39" t="s">
        <v>15</v>
      </c>
      <c r="B15" s="40">
        <v>1795.94</v>
      </c>
      <c r="C15" s="41">
        <v>28</v>
      </c>
      <c r="O15" s="15"/>
      <c r="P15" s="15"/>
      <c r="Q15" s="15"/>
      <c r="S15" s="15"/>
      <c r="T15" s="15"/>
    </row>
    <row r="16" spans="1:20" x14ac:dyDescent="0.35">
      <c r="A16" s="39" t="s">
        <v>16</v>
      </c>
      <c r="B16" s="40">
        <v>9575.8799999999992</v>
      </c>
      <c r="C16" s="41">
        <v>71</v>
      </c>
      <c r="D16" s="43"/>
      <c r="O16" s="15"/>
      <c r="P16" s="15"/>
      <c r="Q16" s="15"/>
      <c r="S16" s="15"/>
      <c r="T16" s="15"/>
    </row>
    <row r="17" spans="1:20" x14ac:dyDescent="0.35">
      <c r="A17" s="39" t="s">
        <v>17</v>
      </c>
      <c r="B17" s="40">
        <v>1097.3699999999999</v>
      </c>
      <c r="C17" s="41">
        <v>19</v>
      </c>
      <c r="D17" s="43"/>
      <c r="O17" s="15"/>
      <c r="P17" s="15"/>
      <c r="Q17" s="15"/>
      <c r="S17" s="15"/>
      <c r="T17" s="15"/>
    </row>
    <row r="18" spans="1:20" x14ac:dyDescent="0.35">
      <c r="A18" s="39" t="s">
        <v>18</v>
      </c>
      <c r="B18" s="40">
        <v>7281.94</v>
      </c>
      <c r="C18" s="41">
        <v>11</v>
      </c>
      <c r="D18" s="43"/>
      <c r="O18" s="15"/>
      <c r="P18" s="15"/>
      <c r="Q18" s="15"/>
      <c r="S18" s="15"/>
      <c r="T18" s="15"/>
    </row>
    <row r="19" spans="1:20" x14ac:dyDescent="0.35">
      <c r="A19" s="39" t="s">
        <v>19</v>
      </c>
      <c r="B19" s="40">
        <v>4032.57</v>
      </c>
      <c r="C19" s="41">
        <v>13</v>
      </c>
      <c r="D19" s="44"/>
      <c r="O19" s="15"/>
      <c r="P19" s="15"/>
      <c r="Q19" s="15"/>
      <c r="S19" s="15"/>
      <c r="T19" s="15"/>
    </row>
    <row r="20" spans="1:20" x14ac:dyDescent="0.35">
      <c r="A20" s="39" t="s">
        <v>20</v>
      </c>
      <c r="B20" s="40">
        <v>5664.66</v>
      </c>
      <c r="C20" s="41">
        <v>21</v>
      </c>
      <c r="D20" s="44"/>
      <c r="O20" s="15"/>
      <c r="P20" s="15"/>
      <c r="Q20" s="15"/>
      <c r="S20" s="15"/>
      <c r="T20" s="15"/>
    </row>
    <row r="21" spans="1:20" x14ac:dyDescent="0.35">
      <c r="A21" s="39" t="s">
        <v>21</v>
      </c>
      <c r="B21" s="40">
        <v>1490.5</v>
      </c>
      <c r="C21" s="41">
        <v>12</v>
      </c>
      <c r="O21" s="15"/>
      <c r="P21" s="15"/>
      <c r="Q21" s="15"/>
      <c r="S21" s="15"/>
      <c r="T21" s="15"/>
    </row>
    <row r="22" spans="1:20" x14ac:dyDescent="0.35">
      <c r="A22" s="39" t="s">
        <v>22</v>
      </c>
      <c r="B22" s="40">
        <v>1123.94</v>
      </c>
      <c r="C22" s="41">
        <v>3</v>
      </c>
      <c r="D22" s="44"/>
      <c r="O22" s="15"/>
      <c r="P22" s="15"/>
      <c r="Q22" s="15"/>
      <c r="S22" s="15"/>
      <c r="T22" s="15"/>
    </row>
    <row r="23" spans="1:20" x14ac:dyDescent="0.35">
      <c r="A23" s="39" t="s">
        <v>23</v>
      </c>
      <c r="B23" s="40">
        <v>0</v>
      </c>
      <c r="C23" s="41">
        <v>0</v>
      </c>
      <c r="O23" s="15"/>
      <c r="P23" s="15"/>
      <c r="Q23" s="15"/>
      <c r="S23" s="15"/>
      <c r="T23" s="15"/>
    </row>
    <row r="24" spans="1:20" ht="15" thickBot="1" x14ac:dyDescent="0.4">
      <c r="A24" s="36" t="s">
        <v>55</v>
      </c>
      <c r="B24" s="45">
        <f>SUM(B4:B23)</f>
        <v>258834.63000000003</v>
      </c>
      <c r="C24" s="46">
        <f>SUM(C4:C23)</f>
        <v>544</v>
      </c>
      <c r="O24" s="15"/>
      <c r="P24" s="15"/>
      <c r="Q24" s="15"/>
      <c r="S24" s="15"/>
      <c r="T24" s="15"/>
    </row>
    <row r="25" spans="1:20" x14ac:dyDescent="0.35">
      <c r="B25" s="35"/>
      <c r="C25" s="35"/>
      <c r="O25" s="15"/>
      <c r="P25" s="15"/>
      <c r="Q25" s="15"/>
      <c r="S25" s="15"/>
      <c r="T25" s="15"/>
    </row>
    <row r="26" spans="1:20" x14ac:dyDescent="0.35">
      <c r="A26" s="2" t="s">
        <v>25</v>
      </c>
      <c r="B26" s="47"/>
      <c r="C26" s="48">
        <f>B24</f>
        <v>258834.63000000003</v>
      </c>
      <c r="E26" s="49" t="s">
        <v>26</v>
      </c>
      <c r="F26" s="49"/>
      <c r="G26" s="49"/>
      <c r="H26" s="49"/>
      <c r="I26" s="49"/>
      <c r="J26" s="50">
        <v>2534.27</v>
      </c>
      <c r="O26" s="15"/>
      <c r="P26" s="15"/>
      <c r="Q26" s="15"/>
      <c r="S26" s="15"/>
      <c r="T26" s="15"/>
    </row>
    <row r="27" spans="1:20" x14ac:dyDescent="0.35">
      <c r="A27" s="2" t="s">
        <v>56</v>
      </c>
      <c r="B27" s="47"/>
      <c r="C27" s="48">
        <v>210000</v>
      </c>
      <c r="E27" s="49" t="s">
        <v>28</v>
      </c>
      <c r="F27" s="49"/>
      <c r="G27" s="49"/>
      <c r="H27" s="49"/>
      <c r="I27" s="49"/>
      <c r="J27" s="50">
        <v>40611.339999999997</v>
      </c>
      <c r="O27" s="15"/>
      <c r="P27" s="15"/>
      <c r="Q27" s="15"/>
      <c r="S27" s="15"/>
      <c r="T27" s="15"/>
    </row>
    <row r="28" spans="1:20" ht="15" thickBot="1" x14ac:dyDescent="0.4">
      <c r="B28" s="35"/>
      <c r="C28" s="55">
        <f>SUM(C26-C27)</f>
        <v>48834.630000000034</v>
      </c>
      <c r="J28" s="15"/>
      <c r="M28" s="15"/>
      <c r="O28" s="15"/>
      <c r="P28" s="15"/>
      <c r="Q28" s="15"/>
      <c r="S28" s="15"/>
      <c r="T28" s="15"/>
    </row>
    <row r="29" spans="1:20" ht="15" thickTop="1" x14ac:dyDescent="0.35">
      <c r="B29" s="35"/>
      <c r="C29" s="51"/>
      <c r="E29" s="9" t="s">
        <v>29</v>
      </c>
      <c r="F29" s="9"/>
      <c r="G29" s="9"/>
      <c r="H29" s="9"/>
      <c r="I29" s="9"/>
      <c r="J29" s="16"/>
      <c r="O29" s="15"/>
      <c r="P29" s="15"/>
      <c r="Q29" s="15"/>
      <c r="S29" s="15"/>
      <c r="T29" s="15"/>
    </row>
    <row r="30" spans="1:20" x14ac:dyDescent="0.35">
      <c r="A30" s="3" t="s">
        <v>57</v>
      </c>
      <c r="B30" s="52"/>
      <c r="C30" s="53">
        <v>4563203.71</v>
      </c>
      <c r="E30" s="9" t="s">
        <v>31</v>
      </c>
      <c r="F30" s="9"/>
      <c r="G30" s="9"/>
      <c r="H30" s="9"/>
      <c r="I30" s="9"/>
      <c r="J30" s="16">
        <v>6.58</v>
      </c>
      <c r="M30" s="54"/>
      <c r="O30" s="15"/>
      <c r="P30" s="15"/>
      <c r="Q30" s="15"/>
      <c r="S30" s="15"/>
      <c r="T30" s="15"/>
    </row>
    <row r="31" spans="1:20" x14ac:dyDescent="0.35">
      <c r="A31" s="3" t="s">
        <v>58</v>
      </c>
      <c r="B31" s="52"/>
      <c r="C31" s="53">
        <f>210000+210000+210000+70000+210000+210000+210000+210000+210000+70000+210000+210000+210000+210000+210000+70000+210000+210000+210000+210000+210000+70000+210000</f>
        <v>4270000</v>
      </c>
      <c r="J31" s="15"/>
      <c r="O31" s="15"/>
      <c r="P31" s="15"/>
      <c r="Q31" s="15"/>
      <c r="S31" s="15"/>
      <c r="T31" s="15"/>
    </row>
    <row r="32" spans="1:20" ht="15" thickBot="1" x14ac:dyDescent="0.4">
      <c r="B32" s="35"/>
      <c r="C32" s="55">
        <f>SUM(C30-C31)</f>
        <v>293203.70999999996</v>
      </c>
      <c r="E32" s="56" t="s">
        <v>33</v>
      </c>
      <c r="F32" s="56"/>
      <c r="G32" s="56"/>
      <c r="H32" s="56"/>
      <c r="I32" s="56"/>
      <c r="J32" s="57" t="s">
        <v>59</v>
      </c>
      <c r="O32" s="15"/>
      <c r="P32" s="15"/>
      <c r="Q32" s="15"/>
      <c r="S32" s="15"/>
      <c r="T32" s="15"/>
    </row>
    <row r="33" spans="1:20" ht="15" thickTop="1" x14ac:dyDescent="0.35">
      <c r="B33" s="35"/>
      <c r="C33" s="58"/>
      <c r="E33" s="56" t="s">
        <v>34</v>
      </c>
      <c r="F33" s="56"/>
      <c r="G33" s="56"/>
      <c r="H33" s="56"/>
      <c r="I33" s="56"/>
      <c r="J33" s="57" t="s">
        <v>59</v>
      </c>
      <c r="O33" s="15"/>
      <c r="P33" s="15"/>
      <c r="Q33" s="15"/>
      <c r="S33" s="15"/>
      <c r="T33" s="15"/>
    </row>
    <row r="34" spans="1:20" x14ac:dyDescent="0.35">
      <c r="A34" s="59" t="s">
        <v>60</v>
      </c>
      <c r="B34" s="60"/>
      <c r="C34" s="61">
        <v>270678.46999999997</v>
      </c>
      <c r="J34" s="15"/>
      <c r="O34" s="15"/>
      <c r="P34" s="15"/>
      <c r="Q34" s="15"/>
      <c r="S34" s="15"/>
      <c r="T34" s="15"/>
    </row>
    <row r="35" spans="1:20" x14ac:dyDescent="0.35">
      <c r="A35" s="59" t="s">
        <v>61</v>
      </c>
      <c r="B35" s="60"/>
      <c r="C35" s="61">
        <f>19*35000</f>
        <v>665000</v>
      </c>
      <c r="E35" s="62" t="s">
        <v>37</v>
      </c>
      <c r="F35" s="62"/>
      <c r="G35" s="62"/>
      <c r="H35" s="62"/>
      <c r="I35" s="62"/>
      <c r="J35" s="63"/>
      <c r="O35" s="15"/>
      <c r="P35" s="15"/>
      <c r="Q35" s="15"/>
      <c r="S35" s="15"/>
      <c r="T35" s="15"/>
    </row>
    <row r="36" spans="1:20" ht="15" thickBot="1" x14ac:dyDescent="0.4">
      <c r="B36" s="35"/>
      <c r="C36" s="55">
        <f>SUM(C34-C35)</f>
        <v>-394321.53</v>
      </c>
      <c r="E36" s="62" t="s">
        <v>38</v>
      </c>
      <c r="F36" s="62"/>
      <c r="G36" s="62"/>
      <c r="H36" s="62"/>
      <c r="I36" s="62"/>
      <c r="J36" s="63"/>
      <c r="O36" s="15"/>
      <c r="P36" s="15"/>
      <c r="Q36" s="15"/>
      <c r="S36" s="15"/>
      <c r="T36" s="15"/>
    </row>
    <row r="37" spans="1:20" ht="15" thickTop="1" x14ac:dyDescent="0.35">
      <c r="B37" s="35"/>
      <c r="C37" s="58"/>
      <c r="J37" s="15"/>
      <c r="O37" s="15"/>
      <c r="P37" s="15"/>
      <c r="Q37" s="15"/>
      <c r="S37" s="15"/>
      <c r="T37" s="15"/>
    </row>
    <row r="38" spans="1:20" x14ac:dyDescent="0.35">
      <c r="A38" s="64" t="s">
        <v>62</v>
      </c>
      <c r="B38" s="65"/>
      <c r="C38" s="66">
        <f>SUM(C30,C34)</f>
        <v>4833882.18</v>
      </c>
      <c r="E38" s="67" t="s">
        <v>40</v>
      </c>
      <c r="F38" s="67"/>
      <c r="G38" s="67"/>
      <c r="H38" s="67"/>
      <c r="I38" s="67"/>
      <c r="J38" s="68">
        <v>370.1</v>
      </c>
      <c r="K38" t="s">
        <v>50</v>
      </c>
      <c r="O38" s="15"/>
      <c r="P38" s="15"/>
      <c r="Q38" s="15"/>
      <c r="S38" s="15"/>
      <c r="T38" s="15"/>
    </row>
    <row r="39" spans="1:20" x14ac:dyDescent="0.35">
      <c r="A39" s="64" t="s">
        <v>63</v>
      </c>
      <c r="B39" s="65"/>
      <c r="C39" s="66">
        <f>SUM(C31,C35)</f>
        <v>4935000</v>
      </c>
      <c r="E39" s="67" t="s">
        <v>42</v>
      </c>
      <c r="F39" s="67"/>
      <c r="G39" s="67"/>
      <c r="H39" s="67"/>
      <c r="I39" s="67"/>
      <c r="J39" s="68">
        <v>8888.7800000000007</v>
      </c>
      <c r="O39" s="15"/>
      <c r="P39" s="15"/>
      <c r="Q39" s="15"/>
      <c r="S39" s="15"/>
      <c r="T39" s="15"/>
    </row>
    <row r="40" spans="1:20" ht="15" thickBot="1" x14ac:dyDescent="0.4">
      <c r="B40" s="35"/>
      <c r="C40" s="55">
        <f>SUM(C38-C39)</f>
        <v>-101117.8200000003</v>
      </c>
      <c r="J40" s="15"/>
      <c r="O40" s="15"/>
      <c r="P40" s="15"/>
      <c r="Q40" s="15"/>
      <c r="S40" s="15"/>
      <c r="T40" s="15"/>
    </row>
    <row r="41" spans="1:20" ht="15" thickTop="1" x14ac:dyDescent="0.35">
      <c r="B41" s="35"/>
      <c r="C41" s="35"/>
      <c r="E41" s="13" t="s">
        <v>43</v>
      </c>
      <c r="F41" s="13"/>
      <c r="G41" s="13"/>
      <c r="H41" s="13"/>
      <c r="I41" s="13"/>
      <c r="J41" s="20">
        <v>380.17</v>
      </c>
      <c r="O41" s="15"/>
      <c r="P41" s="15"/>
      <c r="Q41" s="15"/>
      <c r="S41" s="15"/>
      <c r="T41" s="15"/>
    </row>
    <row r="42" spans="1:20" x14ac:dyDescent="0.35">
      <c r="A42" s="6" t="s">
        <v>64</v>
      </c>
      <c r="B42" s="69"/>
      <c r="C42" s="70">
        <v>10753</v>
      </c>
      <c r="E42" s="13" t="s">
        <v>65</v>
      </c>
      <c r="F42" s="13"/>
      <c r="G42" s="13"/>
      <c r="H42" s="13"/>
      <c r="I42" s="13"/>
      <c r="J42" s="20">
        <v>6091.94</v>
      </c>
      <c r="O42" s="15"/>
      <c r="P42" s="15"/>
      <c r="Q42" s="15"/>
      <c r="S42" s="15"/>
      <c r="T42" s="15"/>
    </row>
    <row r="43" spans="1:20" x14ac:dyDescent="0.35">
      <c r="B43" s="35"/>
      <c r="C43" s="35"/>
      <c r="O43" s="15"/>
      <c r="P43" s="15"/>
      <c r="Q43" s="15"/>
      <c r="S43" s="15"/>
      <c r="T43" s="15"/>
    </row>
    <row r="44" spans="1:20" x14ac:dyDescent="0.35">
      <c r="A44" s="7" t="s">
        <v>66</v>
      </c>
      <c r="B44" s="71"/>
      <c r="C44" s="72">
        <v>5984678.8399999999</v>
      </c>
      <c r="O44" s="15"/>
      <c r="P44" s="15"/>
      <c r="Q44" s="15"/>
      <c r="S44" s="15"/>
      <c r="T44" s="15"/>
    </row>
    <row r="45" spans="1:20" x14ac:dyDescent="0.35">
      <c r="B45" s="35"/>
      <c r="C45" s="35"/>
      <c r="O45" s="15"/>
      <c r="P45" s="15"/>
      <c r="Q45" s="15"/>
      <c r="S45" s="15"/>
      <c r="T45" s="15"/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F66928-27B5-427F-BAD7-82A2A77EE51C}">
  <sheetPr codeName="Sheet50"/>
  <dimension ref="A1:T45"/>
  <sheetViews>
    <sheetView zoomScale="80" zoomScaleNormal="80" workbookViewId="0">
      <selection sqref="A1:M45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45315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13</v>
      </c>
      <c r="T3" s="15">
        <f>S3*210000</f>
        <v>2730000</v>
      </c>
    </row>
    <row r="4" spans="1:20" x14ac:dyDescent="0.35">
      <c r="A4" s="39" t="s">
        <v>4</v>
      </c>
      <c r="B4" s="129">
        <v>164769.84</v>
      </c>
      <c r="C4" s="41">
        <v>69</v>
      </c>
      <c r="J4" s="15"/>
      <c r="R4" t="s">
        <v>84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29">
        <v>9720.82</v>
      </c>
      <c r="C5" s="41">
        <v>38</v>
      </c>
      <c r="J5" s="15"/>
      <c r="S5" s="15"/>
      <c r="T5" s="42">
        <f>SUM(T3:T4)</f>
        <v>2870000</v>
      </c>
    </row>
    <row r="6" spans="1:20" x14ac:dyDescent="0.35">
      <c r="A6" s="39" t="s">
        <v>6</v>
      </c>
      <c r="B6" s="129">
        <v>5844.56</v>
      </c>
      <c r="C6" s="41">
        <v>53</v>
      </c>
      <c r="J6" s="15"/>
      <c r="S6" s="15"/>
      <c r="T6" s="42"/>
    </row>
    <row r="7" spans="1:20" x14ac:dyDescent="0.35">
      <c r="A7" s="39" t="s">
        <v>7</v>
      </c>
      <c r="B7" s="129">
        <v>2462.81</v>
      </c>
      <c r="C7" s="41">
        <v>27</v>
      </c>
      <c r="J7" s="15"/>
      <c r="R7" t="s">
        <v>53</v>
      </c>
      <c r="S7" s="15">
        <f>S3</f>
        <v>13</v>
      </c>
      <c r="T7" s="15">
        <f>S7*35000</f>
        <v>455000</v>
      </c>
    </row>
    <row r="8" spans="1:20" x14ac:dyDescent="0.35">
      <c r="A8" s="39" t="s">
        <v>8</v>
      </c>
      <c r="B8" s="129">
        <v>2879.26</v>
      </c>
      <c r="C8" s="41">
        <v>15</v>
      </c>
      <c r="J8" s="15"/>
      <c r="S8" s="15"/>
      <c r="T8" s="15"/>
    </row>
    <row r="9" spans="1:20" x14ac:dyDescent="0.35">
      <c r="A9" s="39" t="s">
        <v>9</v>
      </c>
      <c r="B9" s="129">
        <v>2325.3000000000002</v>
      </c>
      <c r="C9" s="41">
        <v>43</v>
      </c>
      <c r="J9" s="15"/>
      <c r="S9" s="15"/>
      <c r="T9" s="15"/>
    </row>
    <row r="10" spans="1:20" x14ac:dyDescent="0.35">
      <c r="A10" s="39" t="s">
        <v>10</v>
      </c>
      <c r="B10" s="129">
        <v>4031.54</v>
      </c>
      <c r="C10" s="41">
        <v>27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6774.17</v>
      </c>
      <c r="C11" s="41">
        <v>38</v>
      </c>
      <c r="J11" s="15"/>
    </row>
    <row r="12" spans="1:20" x14ac:dyDescent="0.35">
      <c r="A12" s="39" t="s">
        <v>12</v>
      </c>
      <c r="B12" s="129">
        <v>4888.7299999999996</v>
      </c>
      <c r="C12" s="41">
        <v>10</v>
      </c>
      <c r="J12" s="15"/>
    </row>
    <row r="13" spans="1:20" x14ac:dyDescent="0.35">
      <c r="A13" s="39" t="s">
        <v>13</v>
      </c>
      <c r="B13" s="129">
        <v>1234.1199999999999</v>
      </c>
      <c r="C13" s="41">
        <v>17</v>
      </c>
      <c r="J13" s="15"/>
    </row>
    <row r="14" spans="1:20" x14ac:dyDescent="0.35">
      <c r="A14" s="39" t="s">
        <v>14</v>
      </c>
      <c r="B14" s="129">
        <v>11546.11</v>
      </c>
      <c r="C14" s="41">
        <v>20</v>
      </c>
      <c r="J14" s="15"/>
    </row>
    <row r="15" spans="1:20" x14ac:dyDescent="0.35">
      <c r="A15" s="39" t="s">
        <v>15</v>
      </c>
      <c r="B15" s="129">
        <v>6281.58</v>
      </c>
      <c r="C15" s="41">
        <v>29</v>
      </c>
      <c r="J15" s="15"/>
    </row>
    <row r="16" spans="1:20" x14ac:dyDescent="0.35">
      <c r="A16" s="39" t="s">
        <v>16</v>
      </c>
      <c r="B16" s="129">
        <v>12497.41</v>
      </c>
      <c r="C16" s="41">
        <v>82</v>
      </c>
      <c r="D16" s="43"/>
      <c r="J16" s="15"/>
    </row>
    <row r="17" spans="1:19" x14ac:dyDescent="0.35">
      <c r="A17" s="39" t="s">
        <v>17</v>
      </c>
      <c r="B17" s="129">
        <v>16088.28</v>
      </c>
      <c r="C17" s="41">
        <v>17</v>
      </c>
      <c r="D17" s="43"/>
      <c r="J17" s="15"/>
    </row>
    <row r="18" spans="1:19" x14ac:dyDescent="0.35">
      <c r="A18" s="39" t="s">
        <v>18</v>
      </c>
      <c r="B18" s="129">
        <v>1408.2</v>
      </c>
      <c r="C18" s="41">
        <v>8</v>
      </c>
      <c r="D18" s="43"/>
      <c r="J18" s="15"/>
    </row>
    <row r="19" spans="1:19" x14ac:dyDescent="0.35">
      <c r="A19" s="39" t="s">
        <v>19</v>
      </c>
      <c r="B19" s="129">
        <v>1814.87</v>
      </c>
      <c r="C19" s="41">
        <v>16</v>
      </c>
      <c r="D19" s="44"/>
      <c r="J19" s="15"/>
    </row>
    <row r="20" spans="1:19" x14ac:dyDescent="0.35">
      <c r="A20" s="39" t="s">
        <v>20</v>
      </c>
      <c r="B20" s="129">
        <v>1354.08</v>
      </c>
      <c r="C20" s="41">
        <v>5</v>
      </c>
      <c r="D20" s="44"/>
      <c r="J20" s="15"/>
    </row>
    <row r="21" spans="1:19" x14ac:dyDescent="0.35">
      <c r="A21" s="39" t="s">
        <v>21</v>
      </c>
      <c r="B21" s="129">
        <v>3644</v>
      </c>
      <c r="C21" s="41">
        <v>16</v>
      </c>
      <c r="J21" s="15"/>
      <c r="S21" t="s">
        <v>50</v>
      </c>
    </row>
    <row r="22" spans="1:19" x14ac:dyDescent="0.35">
      <c r="A22" s="39" t="s">
        <v>22</v>
      </c>
      <c r="B22" s="129">
        <v>569.98</v>
      </c>
      <c r="C22" s="41">
        <v>6</v>
      </c>
      <c r="D22" s="44"/>
      <c r="J22" s="15"/>
      <c r="S22">
        <f>COUNT(WEEKDAY(3,2))</f>
        <v>1</v>
      </c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260135.66</v>
      </c>
      <c r="C24" s="46">
        <f>SUM(C4:C23)</f>
        <v>536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260135.66</v>
      </c>
      <c r="E26" s="49" t="s">
        <v>26</v>
      </c>
      <c r="F26" s="49"/>
      <c r="G26" s="49"/>
      <c r="H26" s="49"/>
      <c r="I26" s="49"/>
      <c r="J26" s="118">
        <v>2078.1999999999998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25474.78</v>
      </c>
    </row>
    <row r="28" spans="1:19" ht="15" thickBot="1" x14ac:dyDescent="0.4">
      <c r="B28" s="76"/>
      <c r="C28" s="122">
        <f>SUM(C26-C27)</f>
        <v>50135.66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2773639.47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2870000</v>
      </c>
      <c r="J31" s="140"/>
    </row>
    <row r="32" spans="1:19" ht="15" thickBot="1" x14ac:dyDescent="0.4">
      <c r="B32" s="76"/>
      <c r="C32" s="122">
        <f>SUM(C30-C31)</f>
        <v>-96360.529999999795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260031.96</v>
      </c>
      <c r="J34" s="140"/>
    </row>
    <row r="35" spans="1:11" x14ac:dyDescent="0.35">
      <c r="A35" s="59" t="s">
        <v>61</v>
      </c>
      <c r="B35" s="79"/>
      <c r="C35" s="126">
        <f>T7</f>
        <v>455000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-194968.04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3033671.43</v>
      </c>
      <c r="E38" s="67" t="s">
        <v>40</v>
      </c>
      <c r="F38" s="67"/>
      <c r="G38" s="67"/>
      <c r="H38" s="67"/>
      <c r="I38" s="67"/>
      <c r="J38" s="119">
        <v>387.83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3325000</v>
      </c>
      <c r="E39" s="67" t="s">
        <v>42</v>
      </c>
      <c r="F39" s="67"/>
      <c r="G39" s="67"/>
      <c r="H39" s="67"/>
      <c r="I39" s="67"/>
      <c r="J39" s="119">
        <v>5873.68</v>
      </c>
    </row>
    <row r="40" spans="1:11" ht="15" thickBot="1" x14ac:dyDescent="0.4">
      <c r="B40" s="76"/>
      <c r="C40" s="122">
        <f>SUM(C38-C39)</f>
        <v>-291328.56999999983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311.75</v>
      </c>
    </row>
    <row r="42" spans="1:11" x14ac:dyDescent="0.35">
      <c r="A42" s="6" t="s">
        <v>64</v>
      </c>
      <c r="B42" s="81"/>
      <c r="C42" s="70">
        <v>7879</v>
      </c>
      <c r="E42" s="13" t="s">
        <v>65</v>
      </c>
      <c r="F42" s="13"/>
      <c r="G42" s="13"/>
      <c r="H42" s="13"/>
      <c r="I42" s="13"/>
      <c r="J42" s="120">
        <v>3821.25</v>
      </c>
    </row>
    <row r="43" spans="1:11" x14ac:dyDescent="0.35">
      <c r="B43" s="76"/>
      <c r="C43" s="133"/>
      <c r="J43" s="15"/>
    </row>
    <row r="44" spans="1:11" x14ac:dyDescent="0.35">
      <c r="A44" s="7" t="s">
        <v>66</v>
      </c>
      <c r="B44" s="82"/>
      <c r="C44" s="128">
        <v>2715824.92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1841FF-4CE3-4164-B7DB-4E982BDC9476}">
  <sheetPr codeName="Sheet51"/>
  <dimension ref="A1:T45"/>
  <sheetViews>
    <sheetView topLeftCell="A8" zoomScale="80" zoomScaleNormal="80" workbookViewId="0">
      <selection activeCell="F28" sqref="F28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45316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14</v>
      </c>
      <c r="T3" s="15">
        <f>S3*210000</f>
        <v>2940000</v>
      </c>
    </row>
    <row r="4" spans="1:20" x14ac:dyDescent="0.35">
      <c r="A4" s="39" t="s">
        <v>4</v>
      </c>
      <c r="B4" s="129">
        <v>75999.839999999997</v>
      </c>
      <c r="C4" s="41">
        <v>57</v>
      </c>
      <c r="J4" s="15"/>
      <c r="R4" t="s">
        <v>84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29">
        <v>8062.3</v>
      </c>
      <c r="C5" s="41">
        <v>45</v>
      </c>
      <c r="J5" s="15"/>
      <c r="S5" s="15"/>
      <c r="T5" s="42">
        <f>SUM(T3:T4)</f>
        <v>3080000</v>
      </c>
    </row>
    <row r="6" spans="1:20" x14ac:dyDescent="0.35">
      <c r="A6" s="39" t="s">
        <v>6</v>
      </c>
      <c r="B6" s="129">
        <v>8000.04</v>
      </c>
      <c r="C6" s="41">
        <v>55</v>
      </c>
      <c r="J6" s="15"/>
      <c r="S6" s="15"/>
      <c r="T6" s="42"/>
    </row>
    <row r="7" spans="1:20" x14ac:dyDescent="0.35">
      <c r="A7" s="39" t="s">
        <v>7</v>
      </c>
      <c r="B7" s="129">
        <v>3093.24</v>
      </c>
      <c r="C7" s="41">
        <v>27</v>
      </c>
      <c r="J7" s="15"/>
      <c r="R7" t="s">
        <v>53</v>
      </c>
      <c r="S7" s="15">
        <f>S3</f>
        <v>14</v>
      </c>
      <c r="T7" s="15">
        <f>S7*35000</f>
        <v>490000</v>
      </c>
    </row>
    <row r="8" spans="1:20" x14ac:dyDescent="0.35">
      <c r="A8" s="39" t="s">
        <v>8</v>
      </c>
      <c r="B8" s="129">
        <v>19091.98</v>
      </c>
      <c r="C8" s="41">
        <v>22</v>
      </c>
      <c r="J8" s="15"/>
      <c r="S8" s="15"/>
      <c r="T8" s="15"/>
    </row>
    <row r="9" spans="1:20" x14ac:dyDescent="0.35">
      <c r="A9" s="39" t="s">
        <v>9</v>
      </c>
      <c r="B9" s="129">
        <v>4460.01</v>
      </c>
      <c r="C9" s="41">
        <v>37</v>
      </c>
      <c r="J9" s="15"/>
      <c r="S9" s="15"/>
      <c r="T9" s="15"/>
    </row>
    <row r="10" spans="1:20" x14ac:dyDescent="0.35">
      <c r="A10" s="39" t="s">
        <v>10</v>
      </c>
      <c r="B10" s="129">
        <v>4230.3999999999996</v>
      </c>
      <c r="C10" s="41">
        <v>18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12767.71</v>
      </c>
      <c r="C11" s="41">
        <v>38</v>
      </c>
      <c r="J11" s="15"/>
    </row>
    <row r="12" spans="1:20" x14ac:dyDescent="0.35">
      <c r="A12" s="39" t="s">
        <v>12</v>
      </c>
      <c r="B12" s="129">
        <v>4255.79</v>
      </c>
      <c r="C12" s="41">
        <v>15</v>
      </c>
      <c r="J12" s="15"/>
    </row>
    <row r="13" spans="1:20" x14ac:dyDescent="0.35">
      <c r="A13" s="39" t="s">
        <v>13</v>
      </c>
      <c r="B13" s="129">
        <v>635.70000000000005</v>
      </c>
      <c r="C13" s="41">
        <v>13</v>
      </c>
      <c r="J13" s="15"/>
    </row>
    <row r="14" spans="1:20" x14ac:dyDescent="0.35">
      <c r="A14" s="39" t="s">
        <v>14</v>
      </c>
      <c r="B14" s="129">
        <v>14935.97</v>
      </c>
      <c r="C14" s="41">
        <v>37</v>
      </c>
      <c r="J14" s="15"/>
    </row>
    <row r="15" spans="1:20" x14ac:dyDescent="0.35">
      <c r="A15" s="39" t="s">
        <v>15</v>
      </c>
      <c r="B15" s="129">
        <v>3266.08</v>
      </c>
      <c r="C15" s="41">
        <v>24</v>
      </c>
      <c r="J15" s="15"/>
    </row>
    <row r="16" spans="1:20" x14ac:dyDescent="0.35">
      <c r="A16" s="39" t="s">
        <v>16</v>
      </c>
      <c r="B16" s="129">
        <v>11702.96</v>
      </c>
      <c r="C16" s="41">
        <v>71</v>
      </c>
      <c r="D16" s="43"/>
      <c r="J16" s="15"/>
    </row>
    <row r="17" spans="1:19" x14ac:dyDescent="0.35">
      <c r="A17" s="39" t="s">
        <v>17</v>
      </c>
      <c r="B17" s="129">
        <v>893.01</v>
      </c>
      <c r="C17" s="41">
        <v>10</v>
      </c>
      <c r="D17" s="43"/>
      <c r="J17" s="15"/>
    </row>
    <row r="18" spans="1:19" x14ac:dyDescent="0.35">
      <c r="A18" s="39" t="s">
        <v>18</v>
      </c>
      <c r="B18" s="129">
        <v>1424.78</v>
      </c>
      <c r="C18" s="41">
        <v>5</v>
      </c>
      <c r="D18" s="43"/>
      <c r="J18" s="15"/>
    </row>
    <row r="19" spans="1:19" x14ac:dyDescent="0.35">
      <c r="A19" s="39" t="s">
        <v>19</v>
      </c>
      <c r="B19" s="129">
        <v>658.63</v>
      </c>
      <c r="C19" s="41">
        <v>10</v>
      </c>
      <c r="D19" s="44"/>
      <c r="J19" s="15"/>
    </row>
    <row r="20" spans="1:19" x14ac:dyDescent="0.35">
      <c r="A20" s="39" t="s">
        <v>20</v>
      </c>
      <c r="B20" s="129">
        <v>3821.37</v>
      </c>
      <c r="C20" s="41">
        <v>8</v>
      </c>
      <c r="D20" s="44"/>
      <c r="J20" s="15"/>
    </row>
    <row r="21" spans="1:19" x14ac:dyDescent="0.35">
      <c r="A21" s="39" t="s">
        <v>21</v>
      </c>
      <c r="B21" s="129">
        <v>1626.23</v>
      </c>
      <c r="C21" s="41">
        <v>15</v>
      </c>
      <c r="J21" s="15"/>
      <c r="S21" t="s">
        <v>50</v>
      </c>
    </row>
    <row r="22" spans="1:19" x14ac:dyDescent="0.35">
      <c r="A22" s="39" t="s">
        <v>22</v>
      </c>
      <c r="B22" s="129">
        <v>274.70999999999998</v>
      </c>
      <c r="C22" s="41">
        <v>5</v>
      </c>
      <c r="D22" s="44"/>
      <c r="J22" s="15"/>
      <c r="S22">
        <f>COUNT(WEEKDAY(3,2))</f>
        <v>1</v>
      </c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179200.75</v>
      </c>
      <c r="C24" s="46">
        <f>SUM(C4:C23)</f>
        <v>512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179200.75</v>
      </c>
      <c r="E26" s="49" t="s">
        <v>26</v>
      </c>
      <c r="F26" s="49"/>
      <c r="G26" s="49"/>
      <c r="H26" s="49"/>
      <c r="I26" s="49"/>
      <c r="J26" s="118">
        <v>1794.14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27380.42</v>
      </c>
    </row>
    <row r="28" spans="1:19" ht="15" thickBot="1" x14ac:dyDescent="0.4">
      <c r="B28" s="76"/>
      <c r="C28" s="122">
        <f>SUM(C26-C27)</f>
        <v>-30799.25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2971361.18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3080000</v>
      </c>
      <c r="J31" s="140"/>
    </row>
    <row r="32" spans="1:19" ht="15" thickBot="1" x14ac:dyDescent="0.4">
      <c r="B32" s="76"/>
      <c r="C32" s="122">
        <f>SUM(C30-C31)</f>
        <v>-108638.81999999983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279801.03999999998</v>
      </c>
      <c r="J34" s="140"/>
    </row>
    <row r="35" spans="1:11" x14ac:dyDescent="0.35">
      <c r="A35" s="59" t="s">
        <v>61</v>
      </c>
      <c r="B35" s="79"/>
      <c r="C35" s="126">
        <f>T7</f>
        <v>490000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-210198.96000000002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3251162.22</v>
      </c>
      <c r="E38" s="67" t="s">
        <v>40</v>
      </c>
      <c r="F38" s="67"/>
      <c r="G38" s="67"/>
      <c r="H38" s="67"/>
      <c r="I38" s="67"/>
      <c r="J38" s="119">
        <v>351.77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3570000</v>
      </c>
      <c r="E39" s="67" t="s">
        <v>42</v>
      </c>
      <c r="F39" s="67"/>
      <c r="G39" s="67"/>
      <c r="H39" s="67"/>
      <c r="I39" s="67"/>
      <c r="J39" s="119">
        <v>6225.45</v>
      </c>
    </row>
    <row r="40" spans="1:11" ht="15" thickBot="1" x14ac:dyDescent="0.4">
      <c r="B40" s="76"/>
      <c r="C40" s="122">
        <f>SUM(C38-C39)</f>
        <v>-318837.7799999998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269.11</v>
      </c>
    </row>
    <row r="42" spans="1:11" x14ac:dyDescent="0.35">
      <c r="A42" s="6" t="s">
        <v>64</v>
      </c>
      <c r="B42" s="81"/>
      <c r="C42" s="70">
        <v>8394</v>
      </c>
      <c r="E42" s="13" t="s">
        <v>65</v>
      </c>
      <c r="F42" s="13"/>
      <c r="G42" s="13"/>
      <c r="H42" s="13"/>
      <c r="I42" s="13"/>
      <c r="J42" s="120">
        <v>4107.08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2926339.99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48EEDA-6D22-4F62-845E-23FA67193125}">
  <sheetPr codeName="Sheet52"/>
  <dimension ref="A1:T45"/>
  <sheetViews>
    <sheetView zoomScale="80" zoomScaleNormal="80" workbookViewId="0">
      <selection sqref="A1:M45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45317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15</v>
      </c>
      <c r="T3" s="15">
        <f>S3*210000</f>
        <v>3150000</v>
      </c>
    </row>
    <row r="4" spans="1:20" x14ac:dyDescent="0.35">
      <c r="A4" s="39" t="s">
        <v>4</v>
      </c>
      <c r="B4" s="129">
        <v>27384.73</v>
      </c>
      <c r="C4" s="41">
        <v>57</v>
      </c>
      <c r="J4" s="15"/>
      <c r="R4" t="s">
        <v>84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29">
        <v>18336.580000000002</v>
      </c>
      <c r="C5" s="41">
        <v>51</v>
      </c>
      <c r="J5" s="15"/>
      <c r="S5" s="15"/>
      <c r="T5" s="42">
        <f>SUM(T3:T4)</f>
        <v>3290000</v>
      </c>
    </row>
    <row r="6" spans="1:20" x14ac:dyDescent="0.35">
      <c r="A6" s="39" t="s">
        <v>6</v>
      </c>
      <c r="B6" s="129">
        <v>6379.79</v>
      </c>
      <c r="C6" s="41">
        <v>52</v>
      </c>
      <c r="J6" s="15"/>
      <c r="S6" s="15"/>
      <c r="T6" s="42"/>
    </row>
    <row r="7" spans="1:20" x14ac:dyDescent="0.35">
      <c r="A7" s="39" t="s">
        <v>7</v>
      </c>
      <c r="B7" s="129">
        <v>8847.7800000000007</v>
      </c>
      <c r="C7" s="41">
        <v>24</v>
      </c>
      <c r="J7" s="15"/>
      <c r="R7" t="s">
        <v>53</v>
      </c>
      <c r="S7" s="15">
        <f>S3</f>
        <v>15</v>
      </c>
      <c r="T7" s="15">
        <f>S7*35000</f>
        <v>525000</v>
      </c>
    </row>
    <row r="8" spans="1:20" x14ac:dyDescent="0.35">
      <c r="A8" s="39" t="s">
        <v>8</v>
      </c>
      <c r="B8" s="129">
        <v>2796.25</v>
      </c>
      <c r="C8" s="41">
        <v>21</v>
      </c>
      <c r="J8" s="15"/>
      <c r="S8" s="15"/>
      <c r="T8" s="15"/>
    </row>
    <row r="9" spans="1:20" x14ac:dyDescent="0.35">
      <c r="A9" s="39" t="s">
        <v>9</v>
      </c>
      <c r="B9" s="129">
        <v>6387.48</v>
      </c>
      <c r="C9" s="41">
        <v>57</v>
      </c>
      <c r="J9" s="15"/>
      <c r="S9" s="15"/>
      <c r="T9" s="15"/>
    </row>
    <row r="10" spans="1:20" x14ac:dyDescent="0.35">
      <c r="A10" s="39" t="s">
        <v>10</v>
      </c>
      <c r="B10" s="129">
        <v>3281.81</v>
      </c>
      <c r="C10" s="41">
        <v>18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6997.61</v>
      </c>
      <c r="C11" s="41">
        <v>32</v>
      </c>
      <c r="J11" s="15"/>
    </row>
    <row r="12" spans="1:20" x14ac:dyDescent="0.35">
      <c r="A12" s="39" t="s">
        <v>12</v>
      </c>
      <c r="B12" s="129">
        <v>12191.35</v>
      </c>
      <c r="C12" s="41">
        <v>20</v>
      </c>
      <c r="J12" s="15"/>
    </row>
    <row r="13" spans="1:20" x14ac:dyDescent="0.35">
      <c r="A13" s="39" t="s">
        <v>13</v>
      </c>
      <c r="B13" s="129">
        <v>1161.22</v>
      </c>
      <c r="C13" s="41">
        <v>21</v>
      </c>
      <c r="J13" s="15"/>
    </row>
    <row r="14" spans="1:20" x14ac:dyDescent="0.35">
      <c r="A14" s="39" t="s">
        <v>14</v>
      </c>
      <c r="B14" s="129">
        <v>6487.62</v>
      </c>
      <c r="C14" s="41">
        <v>27</v>
      </c>
      <c r="J14" s="15"/>
    </row>
    <row r="15" spans="1:20" x14ac:dyDescent="0.35">
      <c r="A15" s="39" t="s">
        <v>15</v>
      </c>
      <c r="B15" s="129">
        <v>1567.56</v>
      </c>
      <c r="C15" s="41">
        <v>25</v>
      </c>
      <c r="J15" s="15"/>
    </row>
    <row r="16" spans="1:20" x14ac:dyDescent="0.35">
      <c r="A16" s="39" t="s">
        <v>16</v>
      </c>
      <c r="B16" s="129">
        <v>6100.91</v>
      </c>
      <c r="C16" s="41">
        <v>54</v>
      </c>
      <c r="D16" s="43"/>
      <c r="J16" s="15"/>
    </row>
    <row r="17" spans="1:19" x14ac:dyDescent="0.35">
      <c r="A17" s="39" t="s">
        <v>17</v>
      </c>
      <c r="B17" s="129">
        <v>1261.78</v>
      </c>
      <c r="C17" s="41">
        <v>17</v>
      </c>
      <c r="D17" s="43"/>
      <c r="J17" s="15"/>
    </row>
    <row r="18" spans="1:19" x14ac:dyDescent="0.35">
      <c r="A18" s="39" t="s">
        <v>18</v>
      </c>
      <c r="B18" s="129">
        <v>5173.32</v>
      </c>
      <c r="C18" s="41">
        <v>11</v>
      </c>
      <c r="D18" s="43"/>
      <c r="J18" s="15"/>
    </row>
    <row r="19" spans="1:19" x14ac:dyDescent="0.35">
      <c r="A19" s="39" t="s">
        <v>19</v>
      </c>
      <c r="B19" s="129">
        <v>5663.11</v>
      </c>
      <c r="C19" s="41">
        <v>14</v>
      </c>
      <c r="D19" s="44"/>
      <c r="J19" s="15"/>
    </row>
    <row r="20" spans="1:19" x14ac:dyDescent="0.35">
      <c r="A20" s="39" t="s">
        <v>20</v>
      </c>
      <c r="B20" s="129">
        <v>12912.91</v>
      </c>
      <c r="C20" s="41">
        <v>18</v>
      </c>
      <c r="D20" s="44"/>
      <c r="J20" s="15"/>
    </row>
    <row r="21" spans="1:19" x14ac:dyDescent="0.35">
      <c r="A21" s="39" t="s">
        <v>21</v>
      </c>
      <c r="B21" s="129">
        <v>1683.77</v>
      </c>
      <c r="C21" s="41">
        <v>10</v>
      </c>
      <c r="J21" s="15"/>
      <c r="S21" t="s">
        <v>50</v>
      </c>
    </row>
    <row r="22" spans="1:19" x14ac:dyDescent="0.35">
      <c r="A22" s="39" t="s">
        <v>22</v>
      </c>
      <c r="B22" s="129">
        <v>0</v>
      </c>
      <c r="C22" s="41">
        <v>0</v>
      </c>
      <c r="D22" s="44"/>
      <c r="J22" s="15"/>
      <c r="S22">
        <f>COUNT(WEEKDAY(3,2))</f>
        <v>1</v>
      </c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134615.57999999999</v>
      </c>
      <c r="C24" s="46">
        <f>SUM(C4:C23)</f>
        <v>529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134615.57999999999</v>
      </c>
      <c r="E26" s="49" t="s">
        <v>26</v>
      </c>
      <c r="F26" s="49"/>
      <c r="G26" s="49"/>
      <c r="H26" s="49"/>
      <c r="I26" s="49"/>
      <c r="J26" s="118">
        <v>1416.34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28976.76</v>
      </c>
    </row>
    <row r="28" spans="1:19" ht="15" thickBot="1" x14ac:dyDescent="0.4">
      <c r="B28" s="76"/>
      <c r="C28" s="122">
        <f>SUM(C26-C27)</f>
        <v>-75384.420000000013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3262197.91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3290000</v>
      </c>
      <c r="J31" s="140"/>
    </row>
    <row r="32" spans="1:19" ht="15" thickBot="1" x14ac:dyDescent="0.4">
      <c r="B32" s="76"/>
      <c r="C32" s="122">
        <f>SUM(C30-C31)</f>
        <v>-27802.089999999851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279801.03999999998</v>
      </c>
      <c r="J34" s="140"/>
    </row>
    <row r="35" spans="1:11" x14ac:dyDescent="0.35">
      <c r="A35" s="59" t="s">
        <v>61</v>
      </c>
      <c r="B35" s="79"/>
      <c r="C35" s="126">
        <f>T7</f>
        <v>525000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-245198.96000000002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3541998.95</v>
      </c>
      <c r="E38" s="67" t="s">
        <v>40</v>
      </c>
      <c r="F38" s="67"/>
      <c r="G38" s="67"/>
      <c r="H38" s="67"/>
      <c r="I38" s="67"/>
      <c r="J38" s="119">
        <v>357.79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3815000</v>
      </c>
      <c r="E39" s="67" t="s">
        <v>42</v>
      </c>
      <c r="F39" s="67"/>
      <c r="G39" s="67"/>
      <c r="H39" s="67"/>
      <c r="I39" s="67"/>
      <c r="J39" s="119">
        <v>6583.24</v>
      </c>
    </row>
    <row r="40" spans="1:11" ht="15" thickBot="1" x14ac:dyDescent="0.4">
      <c r="B40" s="76"/>
      <c r="C40" s="122">
        <f>SUM(C38-C39)</f>
        <v>-273001.04999999981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212.44</v>
      </c>
    </row>
    <row r="42" spans="1:11" x14ac:dyDescent="0.35">
      <c r="A42" s="6" t="s">
        <v>64</v>
      </c>
      <c r="B42" s="81"/>
      <c r="C42" s="70">
        <v>8916</v>
      </c>
      <c r="E42" s="13" t="s">
        <v>65</v>
      </c>
      <c r="F42" s="13"/>
      <c r="G42" s="13"/>
      <c r="H42" s="13"/>
      <c r="I42" s="13"/>
      <c r="J42" s="120">
        <v>4346.5200000000004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3231379.46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AFA0E3-75DE-47A7-95A5-143331A3153D}">
  <sheetPr codeName="Sheet53"/>
  <dimension ref="A1:T45"/>
  <sheetViews>
    <sheetView zoomScale="80" zoomScaleNormal="80" workbookViewId="0">
      <selection sqref="A1:N45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45318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15</v>
      </c>
      <c r="T3" s="15">
        <f>S3*210000</f>
        <v>3150000</v>
      </c>
    </row>
    <row r="4" spans="1:20" x14ac:dyDescent="0.35">
      <c r="A4" s="39" t="s">
        <v>4</v>
      </c>
      <c r="B4" s="129">
        <v>10306.81</v>
      </c>
      <c r="C4" s="41">
        <v>30</v>
      </c>
      <c r="J4" s="15"/>
      <c r="R4" t="s">
        <v>84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29">
        <v>6262.88</v>
      </c>
      <c r="C5" s="41">
        <v>22</v>
      </c>
      <c r="J5" s="15"/>
      <c r="S5" s="15"/>
      <c r="T5" s="42">
        <f>SUM(T3:T4)</f>
        <v>3360000</v>
      </c>
    </row>
    <row r="6" spans="1:20" x14ac:dyDescent="0.35">
      <c r="A6" s="39" t="s">
        <v>6</v>
      </c>
      <c r="B6" s="129">
        <v>2438.63</v>
      </c>
      <c r="C6" s="41">
        <v>23</v>
      </c>
      <c r="J6" s="15"/>
      <c r="S6" s="15"/>
      <c r="T6" s="42"/>
    </row>
    <row r="7" spans="1:20" x14ac:dyDescent="0.35">
      <c r="A7" s="39" t="s">
        <v>7</v>
      </c>
      <c r="B7" s="129">
        <v>697.9</v>
      </c>
      <c r="C7" s="41">
        <v>19</v>
      </c>
      <c r="J7" s="15"/>
      <c r="R7" t="s">
        <v>53</v>
      </c>
      <c r="S7" s="15">
        <f>S3</f>
        <v>15</v>
      </c>
      <c r="T7" s="15">
        <f>S7*35000</f>
        <v>525000</v>
      </c>
    </row>
    <row r="8" spans="1:20" x14ac:dyDescent="0.35">
      <c r="A8" s="39" t="s">
        <v>8</v>
      </c>
      <c r="B8" s="129">
        <v>0</v>
      </c>
      <c r="C8" s="41">
        <v>0</v>
      </c>
      <c r="J8" s="15"/>
      <c r="S8" s="15"/>
      <c r="T8" s="15"/>
    </row>
    <row r="9" spans="1:20" x14ac:dyDescent="0.35">
      <c r="A9" s="39" t="s">
        <v>9</v>
      </c>
      <c r="B9" s="129">
        <v>7043.87</v>
      </c>
      <c r="C9" s="41">
        <v>48</v>
      </c>
      <c r="J9" s="15"/>
      <c r="S9" s="15"/>
      <c r="T9" s="15"/>
    </row>
    <row r="10" spans="1:20" x14ac:dyDescent="0.35">
      <c r="A10" s="39" t="s">
        <v>10</v>
      </c>
      <c r="B10" s="129">
        <v>5954.98</v>
      </c>
      <c r="C10" s="41">
        <v>47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3842.35</v>
      </c>
      <c r="C11" s="41">
        <v>48</v>
      </c>
      <c r="J11" s="15"/>
    </row>
    <row r="12" spans="1:20" x14ac:dyDescent="0.35">
      <c r="A12" s="39" t="s">
        <v>12</v>
      </c>
      <c r="B12" s="129">
        <v>0</v>
      </c>
      <c r="C12" s="41">
        <v>0</v>
      </c>
      <c r="J12" s="15"/>
    </row>
    <row r="13" spans="1:20" x14ac:dyDescent="0.35">
      <c r="A13" s="39" t="s">
        <v>13</v>
      </c>
      <c r="B13" s="129">
        <v>670.43</v>
      </c>
      <c r="C13" s="41">
        <v>11</v>
      </c>
      <c r="J13" s="15"/>
    </row>
    <row r="14" spans="1:20" x14ac:dyDescent="0.35">
      <c r="A14" s="39" t="s">
        <v>14</v>
      </c>
      <c r="B14" s="129">
        <v>1355.63</v>
      </c>
      <c r="C14" s="41">
        <v>8</v>
      </c>
      <c r="J14" s="15"/>
    </row>
    <row r="15" spans="1:20" x14ac:dyDescent="0.35">
      <c r="A15" s="39" t="s">
        <v>15</v>
      </c>
      <c r="B15" s="129">
        <v>1438.61</v>
      </c>
      <c r="C15" s="41">
        <v>13</v>
      </c>
      <c r="J15" s="15"/>
    </row>
    <row r="16" spans="1:20" x14ac:dyDescent="0.35">
      <c r="A16" s="39" t="s">
        <v>16</v>
      </c>
      <c r="B16" s="129">
        <v>9392.67</v>
      </c>
      <c r="C16" s="41">
        <v>32</v>
      </c>
      <c r="D16" s="43"/>
      <c r="J16" s="15"/>
    </row>
    <row r="17" spans="1:19" x14ac:dyDescent="0.35">
      <c r="A17" s="39" t="s">
        <v>17</v>
      </c>
      <c r="B17" s="129">
        <v>0</v>
      </c>
      <c r="C17" s="41">
        <v>0</v>
      </c>
      <c r="D17" s="43"/>
      <c r="J17" s="15"/>
    </row>
    <row r="18" spans="1:19" x14ac:dyDescent="0.35">
      <c r="A18" s="39" t="s">
        <v>18</v>
      </c>
      <c r="B18" s="129">
        <v>0</v>
      </c>
      <c r="C18" s="41">
        <v>0</v>
      </c>
      <c r="D18" s="43"/>
      <c r="J18" s="15"/>
    </row>
    <row r="19" spans="1:19" x14ac:dyDescent="0.35">
      <c r="A19" s="39" t="s">
        <v>19</v>
      </c>
      <c r="B19" s="129">
        <v>714.34</v>
      </c>
      <c r="C19" s="41">
        <v>12</v>
      </c>
      <c r="D19" s="44"/>
      <c r="J19" s="15"/>
    </row>
    <row r="20" spans="1:19" x14ac:dyDescent="0.35">
      <c r="A20" s="39" t="s">
        <v>20</v>
      </c>
      <c r="B20" s="129">
        <v>0</v>
      </c>
      <c r="C20" s="41">
        <v>0</v>
      </c>
      <c r="D20" s="44"/>
      <c r="J20" s="15"/>
    </row>
    <row r="21" spans="1:19" x14ac:dyDescent="0.35">
      <c r="A21" s="39" t="s">
        <v>21</v>
      </c>
      <c r="B21" s="129">
        <v>0</v>
      </c>
      <c r="C21" s="41">
        <v>0</v>
      </c>
      <c r="J21" s="15"/>
      <c r="S21" t="s">
        <v>50</v>
      </c>
    </row>
    <row r="22" spans="1:19" x14ac:dyDescent="0.35">
      <c r="A22" s="39" t="s">
        <v>22</v>
      </c>
      <c r="B22" s="129">
        <v>0</v>
      </c>
      <c r="C22" s="41">
        <v>0</v>
      </c>
      <c r="D22" s="44"/>
      <c r="J22" s="15"/>
      <c r="S22">
        <f>COUNT(WEEKDAY(3,2))</f>
        <v>1</v>
      </c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50119.099999999991</v>
      </c>
      <c r="C24" s="46">
        <f>SUM(C4:C23)</f>
        <v>313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50119.099999999991</v>
      </c>
      <c r="E26" s="49" t="s">
        <v>26</v>
      </c>
      <c r="F26" s="49"/>
      <c r="G26" s="49"/>
      <c r="H26" s="49"/>
      <c r="I26" s="49"/>
      <c r="J26" s="118">
        <v>0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70000</v>
      </c>
      <c r="E27" s="49" t="s">
        <v>28</v>
      </c>
      <c r="F27" s="49"/>
      <c r="G27" s="49"/>
      <c r="H27" s="49"/>
      <c r="I27" s="49"/>
      <c r="J27" s="118">
        <v>28976.76</v>
      </c>
    </row>
    <row r="28" spans="1:19" ht="15" thickBot="1" x14ac:dyDescent="0.4">
      <c r="B28" s="76"/>
      <c r="C28" s="122">
        <f>SUM(C26-C27)</f>
        <v>-19880.900000000009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3308682.52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3360000</v>
      </c>
      <c r="J31" s="140"/>
    </row>
    <row r="32" spans="1:19" ht="15" thickBot="1" x14ac:dyDescent="0.4">
      <c r="B32" s="76"/>
      <c r="C32" s="122">
        <f>SUM(C30-C31)</f>
        <v>-51317.479999999981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281689.34000000003</v>
      </c>
      <c r="J34" s="140"/>
    </row>
    <row r="35" spans="1:11" x14ac:dyDescent="0.35">
      <c r="A35" s="59" t="s">
        <v>61</v>
      </c>
      <c r="B35" s="79"/>
      <c r="C35" s="126">
        <f>T7</f>
        <v>525000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-243310.65999999997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3590371.86</v>
      </c>
      <c r="E38" s="67" t="s">
        <v>40</v>
      </c>
      <c r="F38" s="67"/>
      <c r="G38" s="67"/>
      <c r="H38" s="67"/>
      <c r="I38" s="67"/>
      <c r="J38" s="119">
        <v>348.99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3885000</v>
      </c>
      <c r="E39" s="67" t="s">
        <v>42</v>
      </c>
      <c r="F39" s="67"/>
      <c r="G39" s="67"/>
      <c r="H39" s="67"/>
      <c r="I39" s="67"/>
      <c r="J39" s="119">
        <v>6932.23</v>
      </c>
    </row>
    <row r="40" spans="1:11" ht="15" thickBot="1" x14ac:dyDescent="0.4">
      <c r="B40" s="76"/>
      <c r="C40" s="122">
        <f>SUM(C38-C39)</f>
        <v>-294628.14000000013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/>
    </row>
    <row r="42" spans="1:11" x14ac:dyDescent="0.35">
      <c r="A42" s="6" t="s">
        <v>64</v>
      </c>
      <c r="B42" s="81"/>
      <c r="C42" s="70">
        <v>9229</v>
      </c>
      <c r="E42" s="13" t="s">
        <v>65</v>
      </c>
      <c r="F42" s="13"/>
      <c r="G42" s="13"/>
      <c r="H42" s="13"/>
      <c r="I42" s="13"/>
      <c r="J42" s="120">
        <v>4346.5200000000004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3238927.91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6B8E38-AEAE-407B-BA43-3696847213A4}">
  <sheetPr codeName="Sheet54"/>
  <dimension ref="A1:AF44"/>
  <sheetViews>
    <sheetView zoomScale="70" zoomScaleNormal="70" workbookViewId="0">
      <selection activeCell="P43" sqref="A1:P43"/>
    </sheetView>
  </sheetViews>
  <sheetFormatPr defaultRowHeight="14.5" x14ac:dyDescent="0.35"/>
  <cols>
    <col min="1" max="1" width="42" customWidth="1"/>
    <col min="2" max="2" width="34.54296875" style="115" customWidth="1"/>
    <col min="3" max="3" width="22" style="115" customWidth="1"/>
    <col min="4" max="4" width="18.6328125" customWidth="1"/>
    <col min="5" max="5" width="26.54296875" customWidth="1"/>
    <col min="6" max="6" width="25.90625" customWidth="1"/>
    <col min="12" max="12" width="14.453125" customWidth="1"/>
    <col min="16" max="16" width="14.36328125" style="15" customWidth="1"/>
    <col min="26" max="26" width="20.36328125" customWidth="1"/>
    <col min="28" max="28" width="14.54296875" customWidth="1"/>
  </cols>
  <sheetData>
    <row r="1" spans="1:32" x14ac:dyDescent="0.35">
      <c r="A1" s="33" t="s">
        <v>47</v>
      </c>
      <c r="B1" s="116" t="s">
        <v>85</v>
      </c>
      <c r="C1" s="105"/>
      <c r="D1" s="35"/>
      <c r="E1" s="35"/>
      <c r="F1" s="35"/>
    </row>
    <row r="2" spans="1:32" x14ac:dyDescent="0.35">
      <c r="B2" s="105"/>
      <c r="C2" s="105"/>
      <c r="D2" s="35"/>
      <c r="E2" s="35"/>
      <c r="F2" s="35"/>
    </row>
    <row r="3" spans="1:32" x14ac:dyDescent="0.35">
      <c r="A3" s="36" t="s">
        <v>1</v>
      </c>
      <c r="B3" s="106" t="s">
        <v>82</v>
      </c>
      <c r="C3" s="106" t="s">
        <v>70</v>
      </c>
      <c r="D3" s="37" t="s">
        <v>72</v>
      </c>
      <c r="E3" s="37" t="s">
        <v>73</v>
      </c>
      <c r="F3" s="37" t="s">
        <v>74</v>
      </c>
      <c r="G3" s="38" t="s">
        <v>50</v>
      </c>
      <c r="X3" t="s">
        <v>51</v>
      </c>
      <c r="Y3" s="15">
        <v>16</v>
      </c>
      <c r="Z3" s="15">
        <f>Y3*210000</f>
        <v>3360000</v>
      </c>
    </row>
    <row r="4" spans="1:32" x14ac:dyDescent="0.35">
      <c r="A4" s="39" t="s">
        <v>4</v>
      </c>
      <c r="B4" s="102">
        <v>0</v>
      </c>
      <c r="C4" s="102">
        <v>1653862.73</v>
      </c>
      <c r="D4" s="102">
        <v>1352972.300000001</v>
      </c>
      <c r="E4" s="41">
        <v>0</v>
      </c>
      <c r="F4" s="41">
        <v>1035</v>
      </c>
      <c r="L4" s="189"/>
      <c r="X4" t="s">
        <v>52</v>
      </c>
      <c r="Y4" s="15">
        <v>3</v>
      </c>
      <c r="Z4" s="15">
        <f>Y4*70000</f>
        <v>210000</v>
      </c>
    </row>
    <row r="5" spans="1:32" x14ac:dyDescent="0.35">
      <c r="A5" s="39" t="s">
        <v>5</v>
      </c>
      <c r="B5" s="102">
        <v>0</v>
      </c>
      <c r="C5" s="102">
        <v>177904.81</v>
      </c>
      <c r="D5" s="102">
        <v>234291.81999999998</v>
      </c>
      <c r="E5" s="41">
        <v>0</v>
      </c>
      <c r="F5" s="41">
        <v>763</v>
      </c>
      <c r="L5" s="189"/>
      <c r="Y5" s="15"/>
      <c r="Z5" s="42">
        <f>SUM(Z3:Z4)</f>
        <v>3570000</v>
      </c>
    </row>
    <row r="6" spans="1:32" x14ac:dyDescent="0.35">
      <c r="A6" s="39" t="s">
        <v>6</v>
      </c>
      <c r="B6" s="102">
        <v>0</v>
      </c>
      <c r="C6" s="102">
        <v>127541.5</v>
      </c>
      <c r="D6" s="102">
        <v>29944.500000000004</v>
      </c>
      <c r="E6" s="41">
        <v>0</v>
      </c>
      <c r="F6" s="41">
        <v>836</v>
      </c>
      <c r="L6" s="189"/>
      <c r="Y6" s="15"/>
      <c r="Z6" s="42"/>
    </row>
    <row r="7" spans="1:32" x14ac:dyDescent="0.35">
      <c r="A7" s="39" t="s">
        <v>7</v>
      </c>
      <c r="B7" s="102">
        <v>0</v>
      </c>
      <c r="C7" s="102">
        <v>128810.88</v>
      </c>
      <c r="D7" s="102">
        <v>63323.239999999991</v>
      </c>
      <c r="E7" s="41">
        <v>0</v>
      </c>
      <c r="F7" s="41">
        <v>554</v>
      </c>
      <c r="L7" s="189"/>
      <c r="X7" t="s">
        <v>53</v>
      </c>
      <c r="Y7" s="15">
        <f>Y3</f>
        <v>16</v>
      </c>
      <c r="Z7" s="15">
        <f>Y7*35000</f>
        <v>560000</v>
      </c>
    </row>
    <row r="8" spans="1:32" x14ac:dyDescent="0.35">
      <c r="A8" s="39" t="s">
        <v>8</v>
      </c>
      <c r="B8" s="102">
        <v>0</v>
      </c>
      <c r="C8" s="102">
        <v>228056.76</v>
      </c>
      <c r="D8" s="102">
        <v>243868.83000000005</v>
      </c>
      <c r="E8" s="41">
        <v>0</v>
      </c>
      <c r="F8" s="41">
        <v>335</v>
      </c>
      <c r="L8" s="189"/>
      <c r="Y8" s="15"/>
      <c r="Z8" s="15"/>
    </row>
    <row r="9" spans="1:32" x14ac:dyDescent="0.35">
      <c r="A9" s="39" t="s">
        <v>9</v>
      </c>
      <c r="B9" s="102">
        <v>0</v>
      </c>
      <c r="C9" s="102">
        <v>81897.11</v>
      </c>
      <c r="D9" s="102">
        <v>23171.23</v>
      </c>
      <c r="E9" s="41">
        <v>0</v>
      </c>
      <c r="F9" s="41">
        <v>801</v>
      </c>
      <c r="L9" s="189"/>
      <c r="Y9" s="15"/>
      <c r="Z9" s="15"/>
    </row>
    <row r="10" spans="1:32" x14ac:dyDescent="0.35">
      <c r="A10" s="39" t="s">
        <v>10</v>
      </c>
      <c r="B10" s="102">
        <v>0</v>
      </c>
      <c r="C10" s="102">
        <v>92439.03</v>
      </c>
      <c r="D10" s="102">
        <v>36944.51</v>
      </c>
      <c r="E10" s="41">
        <v>0</v>
      </c>
      <c r="F10" s="41">
        <v>589</v>
      </c>
      <c r="L10" s="189"/>
      <c r="Y10" s="26" t="s">
        <v>54</v>
      </c>
      <c r="Z10" s="26"/>
      <c r="AA10" s="6"/>
      <c r="AB10" s="6"/>
      <c r="AC10" s="6"/>
      <c r="AD10" s="6"/>
      <c r="AE10" s="6"/>
      <c r="AF10" s="6"/>
    </row>
    <row r="11" spans="1:32" x14ac:dyDescent="0.35">
      <c r="A11" s="39" t="s">
        <v>11</v>
      </c>
      <c r="B11" s="102">
        <v>0</v>
      </c>
      <c r="C11" s="102">
        <v>180443.72</v>
      </c>
      <c r="D11" s="102">
        <v>38414.419999999991</v>
      </c>
      <c r="E11" s="41">
        <v>0</v>
      </c>
      <c r="F11" s="41">
        <v>782</v>
      </c>
      <c r="L11" s="189"/>
    </row>
    <row r="12" spans="1:32" x14ac:dyDescent="0.35">
      <c r="A12" s="39" t="s">
        <v>12</v>
      </c>
      <c r="B12" s="102">
        <v>16562.060000000001</v>
      </c>
      <c r="C12" s="102">
        <v>239200.37</v>
      </c>
      <c r="D12" s="102">
        <v>359650.16999999993</v>
      </c>
      <c r="E12" s="41">
        <v>22</v>
      </c>
      <c r="F12" s="41">
        <v>266</v>
      </c>
      <c r="L12" s="189"/>
    </row>
    <row r="13" spans="1:32" x14ac:dyDescent="0.35">
      <c r="A13" s="39" t="s">
        <v>13</v>
      </c>
      <c r="B13" s="102">
        <v>1630.47</v>
      </c>
      <c r="C13" s="102">
        <v>29264.52</v>
      </c>
      <c r="D13" s="102">
        <v>40264.1</v>
      </c>
      <c r="E13" s="41">
        <v>15</v>
      </c>
      <c r="F13" s="41">
        <v>323</v>
      </c>
      <c r="L13" s="189"/>
    </row>
    <row r="14" spans="1:32" x14ac:dyDescent="0.35">
      <c r="A14" s="39" t="s">
        <v>14</v>
      </c>
      <c r="B14" s="102">
        <v>6621.82</v>
      </c>
      <c r="C14" s="102">
        <v>110132.1</v>
      </c>
      <c r="D14" s="102">
        <v>167998.34999999995</v>
      </c>
      <c r="E14" s="41">
        <v>31</v>
      </c>
      <c r="F14" s="41">
        <v>400</v>
      </c>
      <c r="L14" s="189"/>
    </row>
    <row r="15" spans="1:32" x14ac:dyDescent="0.35">
      <c r="A15" s="39" t="s">
        <v>15</v>
      </c>
      <c r="B15" s="102">
        <v>1598.17</v>
      </c>
      <c r="C15" s="102">
        <v>52711.76</v>
      </c>
      <c r="D15" s="102">
        <v>38651.350000000006</v>
      </c>
      <c r="E15" s="41">
        <v>27</v>
      </c>
      <c r="F15" s="41">
        <v>425</v>
      </c>
      <c r="L15" s="189"/>
    </row>
    <row r="16" spans="1:32" x14ac:dyDescent="0.35">
      <c r="A16" s="39" t="s">
        <v>79</v>
      </c>
      <c r="B16" s="102">
        <v>0</v>
      </c>
      <c r="C16" s="102">
        <v>176080.32</v>
      </c>
      <c r="D16" s="102">
        <v>93802.560000000012</v>
      </c>
      <c r="E16" s="41">
        <v>0</v>
      </c>
      <c r="F16" s="41">
        <v>1083</v>
      </c>
      <c r="G16" s="43"/>
      <c r="L16" s="190"/>
    </row>
    <row r="17" spans="1:22" x14ac:dyDescent="0.35">
      <c r="A17" s="39" t="s">
        <v>17</v>
      </c>
      <c r="B17" s="102">
        <v>223</v>
      </c>
      <c r="C17" s="102">
        <v>70723.539999999994</v>
      </c>
      <c r="D17" s="102">
        <v>8640.98</v>
      </c>
      <c r="E17" s="41">
        <v>8</v>
      </c>
      <c r="F17" s="41">
        <v>257</v>
      </c>
      <c r="G17" s="43"/>
      <c r="L17" s="189"/>
    </row>
    <row r="18" spans="1:22" x14ac:dyDescent="0.35">
      <c r="A18" s="39" t="s">
        <v>18</v>
      </c>
      <c r="B18" s="102">
        <v>1095.8</v>
      </c>
      <c r="C18" s="102">
        <v>41877.51</v>
      </c>
      <c r="D18" s="102">
        <v>7232.76</v>
      </c>
      <c r="E18" s="41">
        <v>8</v>
      </c>
      <c r="F18" s="41">
        <v>146</v>
      </c>
      <c r="G18" s="43"/>
      <c r="L18" s="189"/>
    </row>
    <row r="19" spans="1:22" x14ac:dyDescent="0.35">
      <c r="A19" s="39" t="s">
        <v>19</v>
      </c>
      <c r="B19" s="102">
        <v>547.35</v>
      </c>
      <c r="C19" s="102">
        <v>49144.52</v>
      </c>
      <c r="D19" s="102">
        <v>25811.059999999998</v>
      </c>
      <c r="E19" s="41">
        <v>11</v>
      </c>
      <c r="F19" s="41">
        <v>260</v>
      </c>
      <c r="G19" s="44"/>
      <c r="L19" s="189"/>
    </row>
    <row r="20" spans="1:22" x14ac:dyDescent="0.35">
      <c r="A20" s="39" t="s">
        <v>20</v>
      </c>
      <c r="B20" s="102">
        <v>1796.98</v>
      </c>
      <c r="C20" s="102">
        <v>74330.929999999993</v>
      </c>
      <c r="D20" s="102">
        <v>47285.599999999999</v>
      </c>
      <c r="E20" s="41">
        <v>12</v>
      </c>
      <c r="F20" s="41">
        <v>231</v>
      </c>
      <c r="G20" s="44"/>
      <c r="L20" s="189"/>
    </row>
    <row r="21" spans="1:22" x14ac:dyDescent="0.35">
      <c r="A21" s="39" t="s">
        <v>21</v>
      </c>
      <c r="B21" s="102">
        <v>2346.14</v>
      </c>
      <c r="C21" s="102">
        <v>70782.25</v>
      </c>
      <c r="D21" s="102">
        <v>97813.400000000009</v>
      </c>
      <c r="E21" s="41">
        <v>14</v>
      </c>
      <c r="F21" s="41">
        <v>221</v>
      </c>
      <c r="L21" s="189"/>
    </row>
    <row r="22" spans="1:22" x14ac:dyDescent="0.35">
      <c r="A22" s="39" t="s">
        <v>22</v>
      </c>
      <c r="B22" s="102">
        <v>0</v>
      </c>
      <c r="C22" s="102">
        <v>9370.6299999999992</v>
      </c>
      <c r="D22" s="102">
        <v>0</v>
      </c>
      <c r="E22" s="41">
        <v>0</v>
      </c>
      <c r="F22" s="41">
        <v>71</v>
      </c>
      <c r="G22" s="44"/>
      <c r="L22" s="189"/>
    </row>
    <row r="23" spans="1:22" x14ac:dyDescent="0.35">
      <c r="A23" s="39" t="s">
        <v>23</v>
      </c>
      <c r="B23" s="102">
        <v>0</v>
      </c>
      <c r="C23" s="102">
        <v>0</v>
      </c>
      <c r="D23" s="102">
        <v>0</v>
      </c>
      <c r="E23" s="41">
        <v>0</v>
      </c>
      <c r="F23" s="41">
        <v>0</v>
      </c>
      <c r="L23" s="189"/>
      <c r="V23" s="74"/>
    </row>
    <row r="24" spans="1:22" ht="15" thickBot="1" x14ac:dyDescent="0.4">
      <c r="A24" s="36" t="s">
        <v>55</v>
      </c>
      <c r="B24" s="103">
        <f>SUM(B4:B23)</f>
        <v>32421.79</v>
      </c>
      <c r="C24" s="103">
        <f>SUM(C4:C23)</f>
        <v>3594574.9899999993</v>
      </c>
      <c r="D24" s="103">
        <f>SUM(D4:D23)</f>
        <v>2910081.1800000011</v>
      </c>
      <c r="E24" s="46">
        <f>SUM(E4:E23)</f>
        <v>148</v>
      </c>
      <c r="F24" s="46">
        <f t="shared" ref="F24" si="0">SUM(F4:F23)</f>
        <v>9378</v>
      </c>
    </row>
    <row r="25" spans="1:22" x14ac:dyDescent="0.35">
      <c r="B25" s="105"/>
      <c r="C25" s="105"/>
      <c r="D25" s="35"/>
      <c r="E25" s="35"/>
      <c r="F25" s="35"/>
    </row>
    <row r="26" spans="1:22" x14ac:dyDescent="0.35">
      <c r="A26" s="2" t="s">
        <v>76</v>
      </c>
      <c r="B26" s="107">
        <f>IF(AND(WEEKDAY(B1, 2)&lt;6, WEEKDAY(B1, 2)&lt;&gt;7), 210000, 70000)</f>
        <v>210000</v>
      </c>
      <c r="C26" s="107">
        <f>B30</f>
        <v>3570000</v>
      </c>
      <c r="G26" s="49" t="s">
        <v>26</v>
      </c>
      <c r="H26" s="49"/>
      <c r="I26" s="49"/>
      <c r="J26" s="49"/>
      <c r="K26" s="49"/>
      <c r="L26" s="118">
        <v>185.66</v>
      </c>
      <c r="P26"/>
    </row>
    <row r="27" spans="1:22" ht="15" thickBot="1" x14ac:dyDescent="0.4">
      <c r="B27" s="108">
        <f>SUM(B24-B26)</f>
        <v>-177578.21</v>
      </c>
      <c r="C27" s="108">
        <f t="shared" ref="C27" si="1">SUM(C24-C26)</f>
        <v>24574.989999999292</v>
      </c>
      <c r="G27" s="49" t="s">
        <v>28</v>
      </c>
      <c r="H27" s="49"/>
      <c r="I27" s="49"/>
      <c r="J27" s="49"/>
      <c r="K27" s="49"/>
      <c r="L27" s="118">
        <v>29162.42</v>
      </c>
      <c r="P27"/>
    </row>
    <row r="28" spans="1:22" ht="15" thickTop="1" x14ac:dyDescent="0.35">
      <c r="B28" s="105"/>
      <c r="C28" s="105"/>
      <c r="D28" s="51"/>
      <c r="M28" s="15"/>
      <c r="P28"/>
    </row>
    <row r="29" spans="1:22" x14ac:dyDescent="0.35">
      <c r="A29" s="3" t="s">
        <v>57</v>
      </c>
      <c r="B29" s="109">
        <v>3384769.92</v>
      </c>
      <c r="C29"/>
      <c r="G29" s="9" t="s">
        <v>29</v>
      </c>
      <c r="H29" s="9"/>
      <c r="I29" s="9"/>
      <c r="J29" s="9"/>
      <c r="K29" s="9"/>
      <c r="L29" s="16"/>
      <c r="P29"/>
    </row>
    <row r="30" spans="1:22" x14ac:dyDescent="0.35">
      <c r="A30" s="3" t="s">
        <v>58</v>
      </c>
      <c r="B30" s="109">
        <f>Z5</f>
        <v>3570000</v>
      </c>
      <c r="C30"/>
      <c r="G30" s="9" t="s">
        <v>31</v>
      </c>
      <c r="H30" s="9"/>
      <c r="I30" s="9"/>
      <c r="J30" s="9"/>
      <c r="K30" s="9"/>
      <c r="L30" s="141">
        <v>6.97</v>
      </c>
      <c r="P30"/>
    </row>
    <row r="31" spans="1:22" ht="15" thickBot="1" x14ac:dyDescent="0.4">
      <c r="B31" s="108">
        <f>SUM(B29-B30)</f>
        <v>-185230.08000000007</v>
      </c>
      <c r="C31"/>
      <c r="L31" s="15"/>
      <c r="P31"/>
    </row>
    <row r="32" spans="1:22" ht="15" thickTop="1" x14ac:dyDescent="0.35">
      <c r="B32" s="110"/>
      <c r="C32"/>
      <c r="G32" s="56" t="s">
        <v>33</v>
      </c>
      <c r="H32" s="56"/>
      <c r="I32" s="56"/>
      <c r="J32" s="56"/>
      <c r="K32" s="56"/>
      <c r="L32" s="57" t="s">
        <v>59</v>
      </c>
      <c r="P32"/>
    </row>
    <row r="33" spans="1:16" x14ac:dyDescent="0.35">
      <c r="A33" s="59" t="s">
        <v>60</v>
      </c>
      <c r="B33" s="111">
        <v>281689.34000000003</v>
      </c>
      <c r="C33"/>
      <c r="G33" s="56" t="s">
        <v>34</v>
      </c>
      <c r="H33" s="56"/>
      <c r="I33" s="56"/>
      <c r="J33" s="56"/>
      <c r="K33" s="56"/>
      <c r="L33" s="57" t="s">
        <v>59</v>
      </c>
      <c r="P33"/>
    </row>
    <row r="34" spans="1:16" x14ac:dyDescent="0.35">
      <c r="A34" s="59" t="s">
        <v>61</v>
      </c>
      <c r="B34" s="111">
        <f>Z7</f>
        <v>560000</v>
      </c>
      <c r="C34"/>
      <c r="L34" s="15"/>
      <c r="P34"/>
    </row>
    <row r="35" spans="1:16" ht="15" thickBot="1" x14ac:dyDescent="0.4">
      <c r="B35" s="108">
        <f>SUM(B33-B34)</f>
        <v>-278310.65999999997</v>
      </c>
      <c r="C35"/>
      <c r="G35" s="62" t="s">
        <v>37</v>
      </c>
      <c r="H35" s="62"/>
      <c r="I35" s="62"/>
      <c r="J35" s="62"/>
      <c r="K35" s="62"/>
      <c r="L35" s="63"/>
      <c r="P35"/>
    </row>
    <row r="36" spans="1:16" ht="15" thickTop="1" x14ac:dyDescent="0.35">
      <c r="B36" s="110"/>
      <c r="C36"/>
      <c r="G36" s="62" t="s">
        <v>38</v>
      </c>
      <c r="H36" s="62"/>
      <c r="I36" s="62"/>
      <c r="J36" s="62"/>
      <c r="K36" s="62"/>
      <c r="L36" s="63"/>
      <c r="P36"/>
    </row>
    <row r="37" spans="1:16" x14ac:dyDescent="0.35">
      <c r="A37" s="64" t="s">
        <v>62</v>
      </c>
      <c r="B37" s="112">
        <f>SUM(B29,B33)</f>
        <v>3666459.26</v>
      </c>
      <c r="C37"/>
      <c r="L37" s="15"/>
      <c r="M37" t="s">
        <v>50</v>
      </c>
      <c r="P37"/>
    </row>
    <row r="38" spans="1:16" x14ac:dyDescent="0.35">
      <c r="A38" s="64" t="s">
        <v>63</v>
      </c>
      <c r="B38" s="112">
        <f>SUM(B30,B34)</f>
        <v>4130000</v>
      </c>
      <c r="C38"/>
      <c r="G38" s="67" t="s">
        <v>40</v>
      </c>
      <c r="H38" s="67"/>
      <c r="I38" s="67"/>
      <c r="J38" s="67"/>
      <c r="K38" s="67"/>
      <c r="L38" s="119">
        <v>67.569999999999993</v>
      </c>
      <c r="P38"/>
    </row>
    <row r="39" spans="1:16" ht="15" thickBot="1" x14ac:dyDescent="0.4">
      <c r="B39" s="108">
        <f>B37-B38</f>
        <v>-463540.74000000022</v>
      </c>
      <c r="C39"/>
      <c r="G39" s="67" t="s">
        <v>42</v>
      </c>
      <c r="H39" s="67"/>
      <c r="I39" s="67"/>
      <c r="J39" s="67"/>
      <c r="K39" s="67"/>
      <c r="L39" s="119">
        <v>6992.56</v>
      </c>
      <c r="P39"/>
    </row>
    <row r="40" spans="1:16" ht="15" thickTop="1" x14ac:dyDescent="0.35">
      <c r="B40" s="105"/>
      <c r="C40"/>
      <c r="L40" s="140"/>
      <c r="P40"/>
    </row>
    <row r="41" spans="1:16" x14ac:dyDescent="0.35">
      <c r="A41" s="6" t="s">
        <v>64</v>
      </c>
      <c r="B41" s="117">
        <v>9378</v>
      </c>
      <c r="C41"/>
      <c r="G41" s="13" t="s">
        <v>43</v>
      </c>
      <c r="H41" s="13"/>
      <c r="I41" s="13"/>
      <c r="J41" s="13"/>
      <c r="K41" s="13"/>
      <c r="L41" s="120">
        <v>27.84</v>
      </c>
      <c r="P41"/>
    </row>
    <row r="42" spans="1:16" x14ac:dyDescent="0.35">
      <c r="B42" s="105"/>
      <c r="C42"/>
      <c r="G42" s="13" t="s">
        <v>65</v>
      </c>
      <c r="H42" s="13"/>
      <c r="I42" s="13"/>
      <c r="J42" s="13"/>
      <c r="K42" s="13"/>
      <c r="L42" s="120">
        <v>4374.3599999999997</v>
      </c>
      <c r="P42"/>
    </row>
    <row r="43" spans="1:16" x14ac:dyDescent="0.35">
      <c r="A43" s="7" t="s">
        <v>66</v>
      </c>
      <c r="B43" s="114">
        <v>3270628.96</v>
      </c>
      <c r="C43"/>
      <c r="O43" s="15"/>
      <c r="P43"/>
    </row>
    <row r="44" spans="1:16" x14ac:dyDescent="0.35">
      <c r="B44" s="105"/>
      <c r="C44" s="105"/>
      <c r="D44" s="35"/>
      <c r="F44" s="35"/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63FEF5-22AA-4125-BDE5-0B249132E9FF}">
  <sheetPr codeName="Sheet55"/>
  <dimension ref="A1:T45"/>
  <sheetViews>
    <sheetView zoomScale="80" zoomScaleNormal="80" workbookViewId="0">
      <selection activeCell="C23" sqref="C23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45321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17</v>
      </c>
      <c r="T3" s="15">
        <f>S3*210000</f>
        <v>3570000</v>
      </c>
    </row>
    <row r="4" spans="1:20" x14ac:dyDescent="0.35">
      <c r="A4" s="39" t="s">
        <v>4</v>
      </c>
      <c r="B4" s="129">
        <v>58887.4</v>
      </c>
      <c r="C4" s="41">
        <v>62</v>
      </c>
      <c r="J4" s="15"/>
      <c r="R4" t="s">
        <v>84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29">
        <v>8894.6</v>
      </c>
      <c r="C5" s="41">
        <v>45</v>
      </c>
      <c r="J5" s="15"/>
      <c r="S5" s="15"/>
      <c r="T5" s="42">
        <f>SUM(T3:T4)</f>
        <v>3780000</v>
      </c>
    </row>
    <row r="6" spans="1:20" x14ac:dyDescent="0.35">
      <c r="A6" s="39" t="s">
        <v>6</v>
      </c>
      <c r="B6" s="129">
        <v>8919.34</v>
      </c>
      <c r="C6" s="41">
        <v>57</v>
      </c>
      <c r="J6" s="15"/>
      <c r="S6" s="15"/>
      <c r="T6" s="42"/>
    </row>
    <row r="7" spans="1:20" x14ac:dyDescent="0.35">
      <c r="A7" s="39" t="s">
        <v>7</v>
      </c>
      <c r="B7" s="129">
        <v>5803.1</v>
      </c>
      <c r="C7" s="41">
        <v>36</v>
      </c>
      <c r="J7" s="15"/>
      <c r="R7" t="s">
        <v>53</v>
      </c>
      <c r="S7" s="15">
        <f>S3</f>
        <v>17</v>
      </c>
      <c r="T7" s="15">
        <f>S7*35000</f>
        <v>595000</v>
      </c>
    </row>
    <row r="8" spans="1:20" x14ac:dyDescent="0.35">
      <c r="A8" s="39" t="s">
        <v>8</v>
      </c>
      <c r="B8" s="129">
        <v>4337.51</v>
      </c>
      <c r="C8" s="41">
        <v>24</v>
      </c>
      <c r="J8" s="15"/>
      <c r="S8" s="15"/>
      <c r="T8" s="15"/>
    </row>
    <row r="9" spans="1:20" x14ac:dyDescent="0.35">
      <c r="A9" s="39" t="s">
        <v>9</v>
      </c>
      <c r="B9" s="129">
        <v>2748.94</v>
      </c>
      <c r="C9" s="41">
        <v>42</v>
      </c>
      <c r="J9" s="15"/>
      <c r="S9" s="15"/>
      <c r="T9" s="15"/>
    </row>
    <row r="10" spans="1:20" x14ac:dyDescent="0.35">
      <c r="A10" s="39" t="s">
        <v>10</v>
      </c>
      <c r="B10" s="129">
        <v>5152.34</v>
      </c>
      <c r="C10" s="41">
        <v>36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6746.58</v>
      </c>
      <c r="C11" s="41">
        <v>23</v>
      </c>
      <c r="J11" s="15"/>
    </row>
    <row r="12" spans="1:20" x14ac:dyDescent="0.35">
      <c r="A12" s="39" t="s">
        <v>12</v>
      </c>
      <c r="B12" s="129">
        <v>-2888.1</v>
      </c>
      <c r="C12" s="41">
        <v>16</v>
      </c>
      <c r="J12" s="15"/>
    </row>
    <row r="13" spans="1:20" x14ac:dyDescent="0.35">
      <c r="A13" s="39" t="s">
        <v>13</v>
      </c>
      <c r="B13" s="129">
        <v>1171.3399999999999</v>
      </c>
      <c r="C13" s="41">
        <v>16</v>
      </c>
      <c r="J13" s="15"/>
    </row>
    <row r="14" spans="1:20" x14ac:dyDescent="0.35">
      <c r="A14" s="39" t="s">
        <v>14</v>
      </c>
      <c r="B14" s="129">
        <v>7072.99</v>
      </c>
      <c r="C14" s="41">
        <v>20</v>
      </c>
      <c r="J14" s="15"/>
    </row>
    <row r="15" spans="1:20" x14ac:dyDescent="0.35">
      <c r="A15" s="39" t="s">
        <v>15</v>
      </c>
      <c r="B15" s="129">
        <v>2488.96</v>
      </c>
      <c r="C15" s="41">
        <v>16</v>
      </c>
      <c r="J15" s="15"/>
    </row>
    <row r="16" spans="1:20" x14ac:dyDescent="0.35">
      <c r="A16" s="39" t="s">
        <v>16</v>
      </c>
      <c r="B16" s="129">
        <v>15298.28</v>
      </c>
      <c r="C16" s="41">
        <v>79</v>
      </c>
      <c r="D16" s="43"/>
      <c r="J16" s="15"/>
    </row>
    <row r="17" spans="1:19" x14ac:dyDescent="0.35">
      <c r="A17" s="39" t="s">
        <v>17</v>
      </c>
      <c r="B17" s="129">
        <v>3284.91</v>
      </c>
      <c r="C17" s="41">
        <v>14</v>
      </c>
      <c r="D17" s="43"/>
      <c r="J17" s="15"/>
    </row>
    <row r="18" spans="1:19" x14ac:dyDescent="0.35">
      <c r="A18" s="39" t="s">
        <v>18</v>
      </c>
      <c r="B18" s="129">
        <v>3753.25</v>
      </c>
      <c r="C18" s="41">
        <v>10</v>
      </c>
      <c r="D18" s="43"/>
      <c r="J18" s="15"/>
    </row>
    <row r="19" spans="1:19" x14ac:dyDescent="0.35">
      <c r="A19" s="39" t="s">
        <v>19</v>
      </c>
      <c r="B19" s="129">
        <v>1190.95</v>
      </c>
      <c r="C19" s="41">
        <v>12</v>
      </c>
      <c r="D19" s="44"/>
      <c r="J19" s="15"/>
    </row>
    <row r="20" spans="1:19" x14ac:dyDescent="0.35">
      <c r="A20" s="39" t="s">
        <v>20</v>
      </c>
      <c r="B20" s="129">
        <v>4186.95</v>
      </c>
      <c r="C20" s="41">
        <v>13</v>
      </c>
      <c r="D20" s="44"/>
      <c r="J20" s="15"/>
    </row>
    <row r="21" spans="1:19" x14ac:dyDescent="0.35">
      <c r="A21" s="39" t="s">
        <v>21</v>
      </c>
      <c r="B21" s="129">
        <v>1843.94</v>
      </c>
      <c r="C21" s="41">
        <v>10</v>
      </c>
      <c r="J21" s="15"/>
      <c r="S21" t="s">
        <v>50</v>
      </c>
    </row>
    <row r="22" spans="1:19" x14ac:dyDescent="0.35">
      <c r="A22" s="39" t="s">
        <v>22</v>
      </c>
      <c r="B22" s="129">
        <v>303.07</v>
      </c>
      <c r="C22" s="41">
        <v>3</v>
      </c>
      <c r="D22" s="44"/>
      <c r="J22" s="15"/>
      <c r="S22">
        <f>COUNT(WEEKDAY(3,2))</f>
        <v>1</v>
      </c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139196.35000000003</v>
      </c>
      <c r="C24" s="46">
        <f>SUM(C4:C23)</f>
        <v>534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139196.35000000003</v>
      </c>
      <c r="E26" s="49" t="s">
        <v>26</v>
      </c>
      <c r="F26" s="49"/>
      <c r="G26" s="49"/>
      <c r="H26" s="49"/>
      <c r="I26" s="49"/>
      <c r="J26" s="118">
        <v>1230.76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30621.01</v>
      </c>
    </row>
    <row r="28" spans="1:19" ht="15" thickBot="1" x14ac:dyDescent="0.4">
      <c r="B28" s="76"/>
      <c r="C28" s="122">
        <f>SUM(C26-C27)</f>
        <v>-70803.649999999965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3573264.64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3780000</v>
      </c>
      <c r="J31" s="140"/>
    </row>
    <row r="32" spans="1:19" ht="15" thickBot="1" x14ac:dyDescent="0.4">
      <c r="B32" s="76"/>
      <c r="C32" s="122">
        <f>SUM(C30-C31)</f>
        <v>-206735.35999999987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 t="s">
        <v>59</v>
      </c>
    </row>
    <row r="34" spans="1:11" x14ac:dyDescent="0.35">
      <c r="A34" s="59" t="s">
        <v>60</v>
      </c>
      <c r="B34" s="79"/>
      <c r="C34" s="126">
        <v>282271.08</v>
      </c>
      <c r="J34" s="140"/>
    </row>
    <row r="35" spans="1:11" x14ac:dyDescent="0.35">
      <c r="A35" s="59" t="s">
        <v>61</v>
      </c>
      <c r="B35" s="79"/>
      <c r="C35" s="126">
        <f>T7</f>
        <v>595000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-312728.92</v>
      </c>
      <c r="E36" s="62" t="s">
        <v>38</v>
      </c>
      <c r="F36" s="62"/>
      <c r="G36" s="62"/>
      <c r="H36" s="62"/>
      <c r="I36" s="62"/>
      <c r="J36" s="143"/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3855535.72</v>
      </c>
      <c r="E38" s="67" t="s">
        <v>40</v>
      </c>
      <c r="F38" s="67"/>
      <c r="G38" s="67"/>
      <c r="H38" s="67"/>
      <c r="I38" s="67"/>
      <c r="J38" s="119">
        <v>419.55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4375000</v>
      </c>
      <c r="E39" s="67" t="s">
        <v>42</v>
      </c>
      <c r="F39" s="67"/>
      <c r="G39" s="67"/>
      <c r="H39" s="67"/>
      <c r="I39" s="67"/>
      <c r="J39" s="119">
        <v>7412.11</v>
      </c>
    </row>
    <row r="40" spans="1:11" ht="15" thickBot="1" x14ac:dyDescent="0.4">
      <c r="B40" s="76"/>
      <c r="C40" s="122">
        <f>SUM(C38-C39)</f>
        <v>-519464.2799999998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184.63</v>
      </c>
    </row>
    <row r="42" spans="1:11" x14ac:dyDescent="0.35">
      <c r="A42" s="6" t="s">
        <v>64</v>
      </c>
      <c r="B42" s="81"/>
      <c r="C42" s="70">
        <v>9910</v>
      </c>
      <c r="E42" s="13" t="s">
        <v>65</v>
      </c>
      <c r="F42" s="13"/>
      <c r="G42" s="13"/>
      <c r="H42" s="13"/>
      <c r="I42" s="13"/>
      <c r="J42" s="120">
        <v>4593.16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3961995.86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95A6A4-FCDB-403E-B173-20523B0B5026}">
  <sheetPr codeName="Sheet56"/>
  <dimension ref="A1:T45"/>
  <sheetViews>
    <sheetView topLeftCell="G26" zoomScale="80" zoomScaleNormal="80" workbookViewId="0">
      <selection activeCell="D28" sqref="D28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45322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18</v>
      </c>
      <c r="T3" s="15">
        <f>S3*210000</f>
        <v>3780000</v>
      </c>
    </row>
    <row r="4" spans="1:20" x14ac:dyDescent="0.35">
      <c r="A4" s="39" t="s">
        <v>4</v>
      </c>
      <c r="B4" s="129">
        <v>97529.12</v>
      </c>
      <c r="C4" s="41">
        <v>69</v>
      </c>
      <c r="J4" s="15"/>
      <c r="R4" t="s">
        <v>84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29">
        <v>21562.62</v>
      </c>
      <c r="C5" s="41">
        <v>54</v>
      </c>
      <c r="J5" s="15"/>
      <c r="S5" s="15"/>
      <c r="T5" s="42">
        <f>SUM(T3:T4)</f>
        <v>3990000</v>
      </c>
    </row>
    <row r="6" spans="1:20" x14ac:dyDescent="0.35">
      <c r="A6" s="39" t="s">
        <v>6</v>
      </c>
      <c r="B6" s="129">
        <v>12724.04</v>
      </c>
      <c r="C6" s="41">
        <v>38</v>
      </c>
      <c r="J6" s="15"/>
      <c r="S6" s="15"/>
      <c r="T6" s="42"/>
    </row>
    <row r="7" spans="1:20" x14ac:dyDescent="0.35">
      <c r="A7" s="39" t="s">
        <v>7</v>
      </c>
      <c r="B7" s="129">
        <v>4615.0200000000004</v>
      </c>
      <c r="C7" s="41">
        <v>29</v>
      </c>
      <c r="J7" s="15"/>
      <c r="R7" t="s">
        <v>53</v>
      </c>
      <c r="S7" s="15">
        <f>S3</f>
        <v>18</v>
      </c>
      <c r="T7" s="15">
        <f>S7*35000</f>
        <v>630000</v>
      </c>
    </row>
    <row r="8" spans="1:20" x14ac:dyDescent="0.35">
      <c r="A8" s="39" t="s">
        <v>8</v>
      </c>
      <c r="B8" s="129">
        <v>17953.849999999999</v>
      </c>
      <c r="C8" s="41">
        <v>27</v>
      </c>
      <c r="J8" s="15"/>
      <c r="S8" s="15"/>
      <c r="T8" s="15"/>
    </row>
    <row r="9" spans="1:20" x14ac:dyDescent="0.35">
      <c r="A9" s="39" t="s">
        <v>9</v>
      </c>
      <c r="B9" s="129">
        <v>1548.73</v>
      </c>
      <c r="C9" s="41">
        <v>31</v>
      </c>
      <c r="J9" s="15"/>
      <c r="S9" s="15"/>
      <c r="T9" s="15"/>
    </row>
    <row r="10" spans="1:20" x14ac:dyDescent="0.35">
      <c r="A10" s="39" t="s">
        <v>10</v>
      </c>
      <c r="B10" s="129">
        <v>3246.85</v>
      </c>
      <c r="C10" s="41">
        <v>26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17379.3</v>
      </c>
      <c r="C11" s="41">
        <v>32</v>
      </c>
      <c r="J11" s="15"/>
    </row>
    <row r="12" spans="1:20" x14ac:dyDescent="0.35">
      <c r="A12" s="39" t="s">
        <v>12</v>
      </c>
      <c r="B12" s="129">
        <v>6426.36</v>
      </c>
      <c r="C12" s="41">
        <v>18</v>
      </c>
      <c r="J12" s="15"/>
    </row>
    <row r="13" spans="1:20" x14ac:dyDescent="0.35">
      <c r="A13" s="39" t="s">
        <v>13</v>
      </c>
      <c r="B13" s="129">
        <v>4539.1400000000003</v>
      </c>
      <c r="C13" s="41">
        <v>18</v>
      </c>
      <c r="J13" s="15"/>
    </row>
    <row r="14" spans="1:20" x14ac:dyDescent="0.35">
      <c r="A14" s="39" t="s">
        <v>14</v>
      </c>
      <c r="B14" s="129">
        <v>3580.41</v>
      </c>
      <c r="C14" s="41">
        <v>18</v>
      </c>
      <c r="J14" s="15"/>
    </row>
    <row r="15" spans="1:20" x14ac:dyDescent="0.35">
      <c r="A15" s="39" t="s">
        <v>15</v>
      </c>
      <c r="B15" s="129">
        <v>1192.77</v>
      </c>
      <c r="C15" s="41">
        <v>25</v>
      </c>
      <c r="J15" s="15"/>
    </row>
    <row r="16" spans="1:20" x14ac:dyDescent="0.35">
      <c r="A16" s="39" t="s">
        <v>16</v>
      </c>
      <c r="B16" s="129">
        <v>12664.11</v>
      </c>
      <c r="C16" s="41">
        <v>47</v>
      </c>
      <c r="D16" s="43"/>
      <c r="J16" s="15"/>
    </row>
    <row r="17" spans="1:19" x14ac:dyDescent="0.35">
      <c r="A17" s="39" t="s">
        <v>17</v>
      </c>
      <c r="B17" s="129">
        <v>1404.01</v>
      </c>
      <c r="C17" s="41">
        <v>11</v>
      </c>
      <c r="D17" s="43"/>
      <c r="J17" s="15"/>
    </row>
    <row r="18" spans="1:19" x14ac:dyDescent="0.35">
      <c r="A18" s="39" t="s">
        <v>18</v>
      </c>
      <c r="B18" s="129">
        <v>1611.75</v>
      </c>
      <c r="C18" s="41">
        <v>12</v>
      </c>
      <c r="D18" s="43"/>
      <c r="J18" s="15"/>
    </row>
    <row r="19" spans="1:19" x14ac:dyDescent="0.35">
      <c r="A19" s="39" t="s">
        <v>19</v>
      </c>
      <c r="B19" s="129">
        <v>3663.52</v>
      </c>
      <c r="C19" s="41">
        <v>12</v>
      </c>
      <c r="D19" s="44"/>
      <c r="J19" s="15"/>
    </row>
    <row r="20" spans="1:19" x14ac:dyDescent="0.35">
      <c r="A20" s="39" t="s">
        <v>20</v>
      </c>
      <c r="B20" s="129">
        <v>5343.02</v>
      </c>
      <c r="C20" s="41">
        <v>16</v>
      </c>
      <c r="D20" s="44"/>
      <c r="J20" s="15"/>
    </row>
    <row r="21" spans="1:19" x14ac:dyDescent="0.35">
      <c r="A21" s="39" t="s">
        <v>21</v>
      </c>
      <c r="B21" s="129">
        <v>942.13</v>
      </c>
      <c r="C21" s="41">
        <v>12</v>
      </c>
      <c r="J21" s="15"/>
      <c r="S21" t="s">
        <v>50</v>
      </c>
    </row>
    <row r="22" spans="1:19" x14ac:dyDescent="0.35">
      <c r="A22" s="39" t="s">
        <v>22</v>
      </c>
      <c r="B22" s="129">
        <v>70.02</v>
      </c>
      <c r="C22" s="41">
        <v>3</v>
      </c>
      <c r="D22" s="44"/>
      <c r="J22" s="15"/>
      <c r="S22">
        <f>COUNT(WEEKDAY(3,2))</f>
        <v>1</v>
      </c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217996.77</v>
      </c>
      <c r="C24" s="46">
        <f>SUM(C4:C23)</f>
        <v>498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217996.77</v>
      </c>
      <c r="E26" s="49" t="s">
        <v>26</v>
      </c>
      <c r="F26" s="49"/>
      <c r="G26" s="49"/>
      <c r="H26" s="49"/>
      <c r="I26" s="49"/>
      <c r="J26" s="118">
        <v>3166.28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33819.03</v>
      </c>
    </row>
    <row r="28" spans="1:19" ht="15" thickBot="1" x14ac:dyDescent="0.4">
      <c r="B28" s="76"/>
      <c r="C28" s="122">
        <f>SUM(C26-C27)</f>
        <v>7996.7699999999895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3882843.39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3990000</v>
      </c>
      <c r="J31" s="140"/>
    </row>
    <row r="32" spans="1:19" ht="15" thickBot="1" x14ac:dyDescent="0.4">
      <c r="B32" s="76"/>
      <c r="C32" s="122">
        <f>SUM(C30-C31)</f>
        <v>-107156.60999999987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>
        <v>8.6999999999999993</v>
      </c>
    </row>
    <row r="34" spans="1:11" x14ac:dyDescent="0.35">
      <c r="A34" s="59" t="s">
        <v>60</v>
      </c>
      <c r="B34" s="79"/>
      <c r="C34" s="126">
        <v>284386.5</v>
      </c>
      <c r="J34" s="140"/>
    </row>
    <row r="35" spans="1:11" x14ac:dyDescent="0.35">
      <c r="A35" s="59" t="s">
        <v>61</v>
      </c>
      <c r="B35" s="79"/>
      <c r="C35" s="126">
        <f>T7</f>
        <v>630000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-345613.5</v>
      </c>
      <c r="E36" s="62" t="s">
        <v>38</v>
      </c>
      <c r="F36" s="62"/>
      <c r="G36" s="62"/>
      <c r="H36" s="62"/>
      <c r="I36" s="62"/>
      <c r="J36" s="143">
        <v>0.93</v>
      </c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4167229.89</v>
      </c>
      <c r="E38" s="67" t="s">
        <v>40</v>
      </c>
      <c r="F38" s="67"/>
      <c r="G38" s="67"/>
      <c r="H38" s="67"/>
      <c r="I38" s="67"/>
      <c r="J38" s="119">
        <v>376.01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4620000</v>
      </c>
      <c r="E39" s="67" t="s">
        <v>42</v>
      </c>
      <c r="F39" s="67"/>
      <c r="G39" s="67"/>
      <c r="H39" s="67"/>
      <c r="I39" s="67"/>
      <c r="J39" s="119">
        <v>7788.12</v>
      </c>
    </row>
    <row r="40" spans="1:11" ht="15" thickBot="1" x14ac:dyDescent="0.4">
      <c r="B40" s="76"/>
      <c r="C40" s="122">
        <f>SUM(C38-C39)</f>
        <v>-452770.10999999987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474.9</v>
      </c>
    </row>
    <row r="42" spans="1:11" x14ac:dyDescent="0.35">
      <c r="A42" s="6" t="s">
        <v>64</v>
      </c>
      <c r="B42" s="81"/>
      <c r="C42" s="70">
        <v>10390</v>
      </c>
      <c r="E42" s="13" t="s">
        <v>65</v>
      </c>
      <c r="F42" s="13"/>
      <c r="G42" s="13"/>
      <c r="H42" s="13"/>
      <c r="I42" s="13"/>
      <c r="J42" s="120">
        <v>5072.82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4868862.17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D75E6-1B30-4CB4-8F70-18B08453091E}">
  <sheetPr codeName="Sheet57"/>
  <dimension ref="A1:T45"/>
  <sheetViews>
    <sheetView topLeftCell="B16" zoomScale="80" zoomScaleNormal="80" workbookViewId="0">
      <selection activeCell="O36" sqref="O36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45322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18</v>
      </c>
      <c r="T3" s="15">
        <f>S3*210000</f>
        <v>3780000</v>
      </c>
    </row>
    <row r="4" spans="1:20" x14ac:dyDescent="0.35">
      <c r="A4" s="39" t="s">
        <v>4</v>
      </c>
      <c r="B4" s="129">
        <v>97894.2</v>
      </c>
      <c r="C4" s="41">
        <v>70</v>
      </c>
      <c r="J4" s="15"/>
      <c r="R4" t="s">
        <v>84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29">
        <v>21562.62</v>
      </c>
      <c r="C5" s="41">
        <v>54</v>
      </c>
      <c r="J5" s="15"/>
      <c r="S5" s="15"/>
      <c r="T5" s="42">
        <f>SUM(T3:T4)</f>
        <v>3990000</v>
      </c>
    </row>
    <row r="6" spans="1:20" x14ac:dyDescent="0.35">
      <c r="A6" s="39" t="s">
        <v>6</v>
      </c>
      <c r="B6" s="129">
        <v>8024.03</v>
      </c>
      <c r="C6" s="41">
        <v>37</v>
      </c>
      <c r="J6" s="15"/>
      <c r="S6" s="15"/>
      <c r="T6" s="42"/>
    </row>
    <row r="7" spans="1:20" x14ac:dyDescent="0.35">
      <c r="A7" s="39" t="s">
        <v>7</v>
      </c>
      <c r="B7" s="129">
        <v>4615.0200000000004</v>
      </c>
      <c r="C7" s="41">
        <v>29</v>
      </c>
      <c r="J7" s="15"/>
      <c r="R7" t="s">
        <v>53</v>
      </c>
      <c r="S7" s="15">
        <f>S3</f>
        <v>18</v>
      </c>
      <c r="T7" s="15">
        <f>S7*35000</f>
        <v>630000</v>
      </c>
    </row>
    <row r="8" spans="1:20" x14ac:dyDescent="0.35">
      <c r="A8" s="39" t="s">
        <v>8</v>
      </c>
      <c r="B8" s="129">
        <v>17953.849999999999</v>
      </c>
      <c r="C8" s="41">
        <v>27</v>
      </c>
      <c r="J8" s="15"/>
      <c r="S8" s="15"/>
      <c r="T8" s="15"/>
    </row>
    <row r="9" spans="1:20" x14ac:dyDescent="0.35">
      <c r="A9" s="39" t="s">
        <v>9</v>
      </c>
      <c r="B9" s="129">
        <v>1548.73</v>
      </c>
      <c r="C9" s="41">
        <v>31</v>
      </c>
      <c r="J9" s="15"/>
      <c r="S9" s="15"/>
      <c r="T9" s="15"/>
    </row>
    <row r="10" spans="1:20" x14ac:dyDescent="0.35">
      <c r="A10" s="39" t="s">
        <v>10</v>
      </c>
      <c r="B10" s="129">
        <v>3246.85</v>
      </c>
      <c r="C10" s="41">
        <v>26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17379.3</v>
      </c>
      <c r="C11" s="41">
        <v>32</v>
      </c>
      <c r="J11" s="15"/>
    </row>
    <row r="12" spans="1:20" x14ac:dyDescent="0.35">
      <c r="A12" s="39" t="s">
        <v>12</v>
      </c>
      <c r="B12" s="129">
        <v>6426.36</v>
      </c>
      <c r="C12" s="41">
        <v>18</v>
      </c>
      <c r="J12" s="15"/>
    </row>
    <row r="13" spans="1:20" x14ac:dyDescent="0.35">
      <c r="A13" s="39" t="s">
        <v>13</v>
      </c>
      <c r="B13" s="129">
        <v>770.03</v>
      </c>
      <c r="C13" s="41">
        <v>17</v>
      </c>
      <c r="J13" s="15"/>
    </row>
    <row r="14" spans="1:20" x14ac:dyDescent="0.35">
      <c r="A14" s="39" t="s">
        <v>14</v>
      </c>
      <c r="B14" s="129">
        <v>3580.41</v>
      </c>
      <c r="C14" s="41">
        <v>18</v>
      </c>
      <c r="J14" s="15"/>
    </row>
    <row r="15" spans="1:20" x14ac:dyDescent="0.35">
      <c r="A15" s="39" t="s">
        <v>15</v>
      </c>
      <c r="B15" s="129">
        <v>1192.77</v>
      </c>
      <c r="C15" s="41">
        <v>25</v>
      </c>
      <c r="J15" s="15"/>
    </row>
    <row r="16" spans="1:20" x14ac:dyDescent="0.35">
      <c r="A16" s="39" t="s">
        <v>16</v>
      </c>
      <c r="B16" s="129">
        <v>12664.11</v>
      </c>
      <c r="C16" s="41">
        <v>47</v>
      </c>
      <c r="D16" s="43"/>
      <c r="J16" s="15"/>
    </row>
    <row r="17" spans="1:19" x14ac:dyDescent="0.35">
      <c r="A17" s="39" t="s">
        <v>17</v>
      </c>
      <c r="B17" s="129">
        <v>1404.01</v>
      </c>
      <c r="C17" s="41">
        <v>11</v>
      </c>
      <c r="D17" s="43"/>
      <c r="J17" s="15"/>
    </row>
    <row r="18" spans="1:19" x14ac:dyDescent="0.35">
      <c r="A18" s="39" t="s">
        <v>18</v>
      </c>
      <c r="B18" s="129">
        <v>1611.75</v>
      </c>
      <c r="C18" s="41">
        <v>12</v>
      </c>
      <c r="D18" s="43"/>
      <c r="J18" s="15"/>
    </row>
    <row r="19" spans="1:19" x14ac:dyDescent="0.35">
      <c r="A19" s="39" t="s">
        <v>19</v>
      </c>
      <c r="B19" s="129">
        <v>3663.52</v>
      </c>
      <c r="C19" s="41">
        <v>12</v>
      </c>
      <c r="D19" s="44"/>
      <c r="J19" s="15"/>
    </row>
    <row r="20" spans="1:19" x14ac:dyDescent="0.35">
      <c r="A20" s="39" t="s">
        <v>20</v>
      </c>
      <c r="B20" s="129">
        <v>5343.02</v>
      </c>
      <c r="C20" s="41">
        <v>17</v>
      </c>
      <c r="D20" s="44"/>
      <c r="J20" s="15"/>
    </row>
    <row r="21" spans="1:19" x14ac:dyDescent="0.35">
      <c r="A21" s="39" t="s">
        <v>21</v>
      </c>
      <c r="B21" s="129">
        <v>942.13</v>
      </c>
      <c r="C21" s="41">
        <v>12</v>
      </c>
      <c r="J21" s="15"/>
      <c r="S21" t="s">
        <v>50</v>
      </c>
    </row>
    <row r="22" spans="1:19" x14ac:dyDescent="0.35">
      <c r="A22" s="39" t="s">
        <v>22</v>
      </c>
      <c r="B22" s="129">
        <v>70.02</v>
      </c>
      <c r="C22" s="41">
        <v>3</v>
      </c>
      <c r="D22" s="44"/>
      <c r="J22" s="15"/>
      <c r="S22">
        <f>COUNT(WEEKDAY(3,2))</f>
        <v>1</v>
      </c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209892.72999999995</v>
      </c>
      <c r="C24" s="46">
        <f>SUM(C4:C23)</f>
        <v>498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209892.72999999995</v>
      </c>
      <c r="E26" s="49" t="s">
        <v>26</v>
      </c>
      <c r="F26" s="49"/>
      <c r="G26" s="49"/>
      <c r="H26" s="49"/>
      <c r="I26" s="49"/>
      <c r="J26" s="118">
        <v>3269.32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33922.07</v>
      </c>
    </row>
    <row r="28" spans="1:19" ht="15" thickBot="1" x14ac:dyDescent="0.4">
      <c r="B28" s="76"/>
      <c r="C28" s="122">
        <f>SUM(C26-C27)</f>
        <v>-107.27000000004773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3878364.8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3990000</v>
      </c>
      <c r="J31" s="140"/>
    </row>
    <row r="32" spans="1:19" ht="15" thickBot="1" x14ac:dyDescent="0.4">
      <c r="B32" s="76"/>
      <c r="C32" s="122">
        <f>SUM(C30-C31)</f>
        <v>-111635.20000000019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>
        <v>8.6999999999999993</v>
      </c>
    </row>
    <row r="34" spans="1:11" x14ac:dyDescent="0.35">
      <c r="A34" s="59" t="s">
        <v>60</v>
      </c>
      <c r="B34" s="79"/>
      <c r="C34" s="126">
        <v>285892.90000000002</v>
      </c>
      <c r="J34" s="140"/>
    </row>
    <row r="35" spans="1:11" x14ac:dyDescent="0.35">
      <c r="A35" s="59" t="s">
        <v>61</v>
      </c>
      <c r="B35" s="79"/>
      <c r="C35" s="126">
        <f>T7</f>
        <v>630000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-344107.1</v>
      </c>
      <c r="E36" s="62" t="s">
        <v>38</v>
      </c>
      <c r="F36" s="62"/>
      <c r="G36" s="62"/>
      <c r="H36" s="62"/>
      <c r="I36" s="62"/>
      <c r="J36" s="143">
        <v>0.93</v>
      </c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4164257.6999999997</v>
      </c>
      <c r="E38" s="67" t="s">
        <v>40</v>
      </c>
      <c r="F38" s="67"/>
      <c r="G38" s="67"/>
      <c r="H38" s="67"/>
      <c r="I38" s="67"/>
      <c r="J38" s="119">
        <v>376.01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4620000</v>
      </c>
      <c r="E39" s="67" t="s">
        <v>42</v>
      </c>
      <c r="F39" s="67"/>
      <c r="G39" s="67"/>
      <c r="H39" s="67"/>
      <c r="I39" s="67"/>
      <c r="J39" s="119">
        <v>7788.12</v>
      </c>
    </row>
    <row r="40" spans="1:11" ht="15" thickBot="1" x14ac:dyDescent="0.4">
      <c r="B40" s="76"/>
      <c r="C40" s="122">
        <f>SUM(C38-C39)</f>
        <v>-455742.30000000028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490.36</v>
      </c>
    </row>
    <row r="42" spans="1:11" x14ac:dyDescent="0.35">
      <c r="A42" s="6" t="s">
        <v>64</v>
      </c>
      <c r="B42" s="81"/>
      <c r="C42" s="70">
        <v>10389</v>
      </c>
      <c r="E42" s="13" t="s">
        <v>65</v>
      </c>
      <c r="F42" s="13"/>
      <c r="G42" s="13"/>
      <c r="H42" s="13"/>
      <c r="I42" s="13"/>
      <c r="J42" s="120">
        <v>5088.28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5458803.5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855BD6-BE9C-4F92-A3EB-D50569C82B74}">
  <sheetPr codeName="Sheet58"/>
  <dimension ref="A1:T45"/>
  <sheetViews>
    <sheetView topLeftCell="C15" zoomScale="80" zoomScaleNormal="80" workbookViewId="0">
      <selection activeCell="B4" sqref="B4:C23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45322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18</v>
      </c>
      <c r="T3" s="15">
        <f>S3*210000</f>
        <v>3780000</v>
      </c>
    </row>
    <row r="4" spans="1:20" x14ac:dyDescent="0.35">
      <c r="A4" s="39" t="s">
        <v>4</v>
      </c>
      <c r="B4" s="129">
        <v>120123.19</v>
      </c>
      <c r="C4" s="41">
        <v>71</v>
      </c>
      <c r="J4" s="15"/>
      <c r="R4" t="s">
        <v>84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29">
        <v>21562.62</v>
      </c>
      <c r="C5" s="41">
        <v>54</v>
      </c>
      <c r="J5" s="15"/>
      <c r="S5" s="15"/>
      <c r="T5" s="42">
        <f>SUM(T3:T4)</f>
        <v>3990000</v>
      </c>
    </row>
    <row r="6" spans="1:20" x14ac:dyDescent="0.35">
      <c r="A6" s="39" t="s">
        <v>6</v>
      </c>
      <c r="B6" s="129">
        <v>8024.03</v>
      </c>
      <c r="C6" s="41">
        <v>37</v>
      </c>
      <c r="J6" s="15"/>
      <c r="S6" s="15"/>
      <c r="T6" s="42"/>
    </row>
    <row r="7" spans="1:20" x14ac:dyDescent="0.35">
      <c r="A7" s="39" t="s">
        <v>7</v>
      </c>
      <c r="B7" s="129">
        <v>4615.0200000000004</v>
      </c>
      <c r="C7" s="41">
        <v>29</v>
      </c>
      <c r="J7" s="15"/>
      <c r="R7" t="s">
        <v>53</v>
      </c>
      <c r="S7" s="15">
        <f>S3</f>
        <v>18</v>
      </c>
      <c r="T7" s="15">
        <f>S7*35000</f>
        <v>630000</v>
      </c>
    </row>
    <row r="8" spans="1:20" x14ac:dyDescent="0.35">
      <c r="A8" s="39" t="s">
        <v>8</v>
      </c>
      <c r="B8" s="129">
        <v>17953.849999999999</v>
      </c>
      <c r="C8" s="41">
        <v>27</v>
      </c>
      <c r="J8" s="15"/>
      <c r="S8" s="15"/>
      <c r="T8" s="15"/>
    </row>
    <row r="9" spans="1:20" x14ac:dyDescent="0.35">
      <c r="A9" s="39" t="s">
        <v>9</v>
      </c>
      <c r="B9" s="129">
        <v>1548.73</v>
      </c>
      <c r="C9" s="41">
        <v>31</v>
      </c>
      <c r="J9" s="15"/>
      <c r="S9" s="15"/>
      <c r="T9" s="15"/>
    </row>
    <row r="10" spans="1:20" x14ac:dyDescent="0.35">
      <c r="A10" s="39" t="s">
        <v>10</v>
      </c>
      <c r="B10" s="129">
        <v>3246.85</v>
      </c>
      <c r="C10" s="41">
        <v>26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17379.3</v>
      </c>
      <c r="C11" s="41">
        <v>32</v>
      </c>
      <c r="J11" s="15"/>
    </row>
    <row r="12" spans="1:20" x14ac:dyDescent="0.35">
      <c r="A12" s="39" t="s">
        <v>12</v>
      </c>
      <c r="B12" s="129">
        <v>6426.36</v>
      </c>
      <c r="C12" s="41">
        <v>18</v>
      </c>
      <c r="J12" s="15"/>
    </row>
    <row r="13" spans="1:20" x14ac:dyDescent="0.35">
      <c r="A13" s="39" t="s">
        <v>13</v>
      </c>
      <c r="B13" s="129">
        <v>770.03</v>
      </c>
      <c r="C13" s="41">
        <v>17</v>
      </c>
      <c r="J13" s="15"/>
    </row>
    <row r="14" spans="1:20" x14ac:dyDescent="0.35">
      <c r="A14" s="39" t="s">
        <v>14</v>
      </c>
      <c r="B14" s="129">
        <v>3580.41</v>
      </c>
      <c r="C14" s="41">
        <v>18</v>
      </c>
      <c r="J14" s="15"/>
    </row>
    <row r="15" spans="1:20" x14ac:dyDescent="0.35">
      <c r="A15" s="39" t="s">
        <v>15</v>
      </c>
      <c r="B15" s="129">
        <v>1192.77</v>
      </c>
      <c r="C15" s="41">
        <v>25</v>
      </c>
      <c r="J15" s="15"/>
    </row>
    <row r="16" spans="1:20" x14ac:dyDescent="0.35">
      <c r="A16" s="39" t="s">
        <v>16</v>
      </c>
      <c r="B16" s="129">
        <v>12664.11</v>
      </c>
      <c r="C16" s="41">
        <v>47</v>
      </c>
      <c r="D16" s="43"/>
      <c r="J16" s="15"/>
    </row>
    <row r="17" spans="1:19" x14ac:dyDescent="0.35">
      <c r="A17" s="39" t="s">
        <v>17</v>
      </c>
      <c r="B17" s="129">
        <v>1404.01</v>
      </c>
      <c r="C17" s="41">
        <v>11</v>
      </c>
      <c r="D17" s="43"/>
      <c r="J17" s="15"/>
    </row>
    <row r="18" spans="1:19" x14ac:dyDescent="0.35">
      <c r="A18" s="39" t="s">
        <v>18</v>
      </c>
      <c r="B18" s="129">
        <v>1611.75</v>
      </c>
      <c r="C18" s="41">
        <v>12</v>
      </c>
      <c r="D18" s="43"/>
      <c r="J18" s="15"/>
    </row>
    <row r="19" spans="1:19" x14ac:dyDescent="0.35">
      <c r="A19" s="39" t="s">
        <v>19</v>
      </c>
      <c r="B19" s="129">
        <v>3663.52</v>
      </c>
      <c r="C19" s="41">
        <v>12</v>
      </c>
      <c r="D19" s="44"/>
      <c r="J19" s="15"/>
    </row>
    <row r="20" spans="1:19" x14ac:dyDescent="0.35">
      <c r="A20" s="39" t="s">
        <v>20</v>
      </c>
      <c r="B20" s="129">
        <v>5343.02</v>
      </c>
      <c r="C20" s="41">
        <v>16</v>
      </c>
      <c r="D20" s="44"/>
      <c r="J20" s="15"/>
    </row>
    <row r="21" spans="1:19" x14ac:dyDescent="0.35">
      <c r="A21" s="39" t="s">
        <v>21</v>
      </c>
      <c r="B21" s="129">
        <v>942.13</v>
      </c>
      <c r="C21" s="41">
        <v>12</v>
      </c>
      <c r="J21" s="15"/>
      <c r="S21" t="s">
        <v>50</v>
      </c>
    </row>
    <row r="22" spans="1:19" x14ac:dyDescent="0.35">
      <c r="A22" s="39" t="s">
        <v>22</v>
      </c>
      <c r="B22" s="129">
        <v>70.02</v>
      </c>
      <c r="C22" s="41">
        <v>3</v>
      </c>
      <c r="D22" s="44"/>
      <c r="J22" s="15"/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232121.71999999994</v>
      </c>
      <c r="C24" s="46">
        <f>SUM(C4:C23)</f>
        <v>498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232121.71999999994</v>
      </c>
      <c r="E26" s="49" t="s">
        <v>26</v>
      </c>
      <c r="F26" s="49"/>
      <c r="G26" s="49"/>
      <c r="H26" s="49"/>
      <c r="I26" s="49"/>
      <c r="J26" s="118">
        <v>3441.93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34094.68</v>
      </c>
    </row>
    <row r="28" spans="1:19" ht="15" thickBot="1" x14ac:dyDescent="0.4">
      <c r="B28" s="76"/>
      <c r="C28" s="122">
        <f>SUM(C26-C27)</f>
        <v>22121.719999999943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3881080.79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3990000</v>
      </c>
      <c r="J31" s="140"/>
    </row>
    <row r="32" spans="1:19" ht="15" thickBot="1" x14ac:dyDescent="0.4">
      <c r="B32" s="76"/>
      <c r="C32" s="122">
        <f>SUM(C30-C31)</f>
        <v>-108919.20999999996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>
        <v>8.6999999999999993</v>
      </c>
    </row>
    <row r="34" spans="1:11" x14ac:dyDescent="0.35">
      <c r="A34" s="59" t="s">
        <v>60</v>
      </c>
      <c r="B34" s="79"/>
      <c r="C34" s="126">
        <v>305405.90000000002</v>
      </c>
      <c r="J34" s="140"/>
    </row>
    <row r="35" spans="1:11" x14ac:dyDescent="0.35">
      <c r="A35" s="59" t="s">
        <v>61</v>
      </c>
      <c r="B35" s="79"/>
      <c r="C35" s="126">
        <f>T7</f>
        <v>630000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-324594.09999999998</v>
      </c>
      <c r="E36" s="62" t="s">
        <v>38</v>
      </c>
      <c r="F36" s="62"/>
      <c r="G36" s="62"/>
      <c r="H36" s="62"/>
      <c r="I36" s="62"/>
      <c r="J36" s="143">
        <v>0.93</v>
      </c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4186486.69</v>
      </c>
      <c r="E38" s="67" t="s">
        <v>40</v>
      </c>
      <c r="F38" s="67"/>
      <c r="G38" s="67"/>
      <c r="H38" s="67"/>
      <c r="I38" s="67"/>
      <c r="J38" s="119">
        <v>376.01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4620000</v>
      </c>
      <c r="E39" s="67" t="s">
        <v>42</v>
      </c>
      <c r="F39" s="67"/>
      <c r="G39" s="67"/>
      <c r="H39" s="67"/>
      <c r="I39" s="67"/>
      <c r="J39" s="119">
        <v>7788.12</v>
      </c>
    </row>
    <row r="40" spans="1:11" ht="15" thickBot="1" x14ac:dyDescent="0.4">
      <c r="B40" s="76"/>
      <c r="C40" s="122">
        <f>SUM(C38-C39)</f>
        <v>-433513.31000000006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516.26</v>
      </c>
    </row>
    <row r="42" spans="1:11" x14ac:dyDescent="0.35">
      <c r="A42" s="6" t="s">
        <v>64</v>
      </c>
      <c r="B42" s="81"/>
      <c r="C42" s="70">
        <v>10389</v>
      </c>
      <c r="E42" s="13" t="s">
        <v>65</v>
      </c>
      <c r="F42" s="13"/>
      <c r="G42" s="13"/>
      <c r="H42" s="13"/>
      <c r="I42" s="13"/>
      <c r="J42" s="120">
        <v>5114.18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5814862.8499999996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627A2-BBFB-4370-A7C9-1E75D34CAF65}">
  <sheetPr codeName="Sheet59"/>
  <dimension ref="A1:T45"/>
  <sheetViews>
    <sheetView topLeftCell="B1" zoomScale="80" zoomScaleNormal="80" workbookViewId="0">
      <selection activeCell="D44" sqref="D44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45322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18</v>
      </c>
      <c r="T3" s="15">
        <f>S3*210000</f>
        <v>3780000</v>
      </c>
    </row>
    <row r="4" spans="1:20" x14ac:dyDescent="0.35">
      <c r="A4" s="39" t="s">
        <v>4</v>
      </c>
      <c r="B4" s="129">
        <v>120123.19</v>
      </c>
      <c r="C4" s="41">
        <v>71</v>
      </c>
      <c r="J4" s="15"/>
      <c r="R4" t="s">
        <v>84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29">
        <v>21562.62</v>
      </c>
      <c r="C5" s="41">
        <v>54</v>
      </c>
      <c r="J5" s="15"/>
      <c r="S5" s="15"/>
      <c r="T5" s="42">
        <f>SUM(T3:T4)</f>
        <v>3990000</v>
      </c>
    </row>
    <row r="6" spans="1:20" x14ac:dyDescent="0.35">
      <c r="A6" s="39" t="s">
        <v>6</v>
      </c>
      <c r="B6" s="129">
        <v>8024.03</v>
      </c>
      <c r="C6" s="41">
        <v>37</v>
      </c>
      <c r="J6" s="15"/>
      <c r="S6" s="15"/>
      <c r="T6" s="42"/>
    </row>
    <row r="7" spans="1:20" x14ac:dyDescent="0.35">
      <c r="A7" s="39" t="s">
        <v>7</v>
      </c>
      <c r="B7" s="129">
        <v>4615.0200000000004</v>
      </c>
      <c r="C7" s="41">
        <v>29</v>
      </c>
      <c r="J7" s="15"/>
      <c r="R7" t="s">
        <v>53</v>
      </c>
      <c r="S7" s="15">
        <f>S3</f>
        <v>18</v>
      </c>
      <c r="T7" s="15">
        <f>S7*35000</f>
        <v>630000</v>
      </c>
    </row>
    <row r="8" spans="1:20" x14ac:dyDescent="0.35">
      <c r="A8" s="39" t="s">
        <v>8</v>
      </c>
      <c r="B8" s="129">
        <v>17953.849999999999</v>
      </c>
      <c r="C8" s="41">
        <v>27</v>
      </c>
      <c r="J8" s="15"/>
      <c r="S8" s="15"/>
      <c r="T8" s="15"/>
    </row>
    <row r="9" spans="1:20" x14ac:dyDescent="0.35">
      <c r="A9" s="39" t="s">
        <v>9</v>
      </c>
      <c r="B9" s="129">
        <v>1548.73</v>
      </c>
      <c r="C9" s="41">
        <v>31</v>
      </c>
      <c r="J9" s="15"/>
      <c r="S9" s="15"/>
      <c r="T9" s="15"/>
    </row>
    <row r="10" spans="1:20" x14ac:dyDescent="0.35">
      <c r="A10" s="39" t="s">
        <v>10</v>
      </c>
      <c r="B10" s="129">
        <v>3246.85</v>
      </c>
      <c r="C10" s="41">
        <v>26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17379.3</v>
      </c>
      <c r="C11" s="41">
        <v>32</v>
      </c>
      <c r="J11" s="15"/>
    </row>
    <row r="12" spans="1:20" x14ac:dyDescent="0.35">
      <c r="A12" s="39" t="s">
        <v>12</v>
      </c>
      <c r="B12" s="129">
        <v>6426.36</v>
      </c>
      <c r="C12" s="41">
        <v>18</v>
      </c>
      <c r="J12" s="15"/>
    </row>
    <row r="13" spans="1:20" x14ac:dyDescent="0.35">
      <c r="A13" s="39" t="s">
        <v>13</v>
      </c>
      <c r="B13" s="129">
        <v>770.03</v>
      </c>
      <c r="C13" s="41">
        <v>17</v>
      </c>
      <c r="J13" s="15"/>
    </row>
    <row r="14" spans="1:20" x14ac:dyDescent="0.35">
      <c r="A14" s="39" t="s">
        <v>14</v>
      </c>
      <c r="B14" s="129">
        <v>3580.41</v>
      </c>
      <c r="C14" s="41">
        <v>18</v>
      </c>
      <c r="J14" s="15"/>
    </row>
    <row r="15" spans="1:20" x14ac:dyDescent="0.35">
      <c r="A15" s="39" t="s">
        <v>15</v>
      </c>
      <c r="B15" s="129">
        <v>1192.77</v>
      </c>
      <c r="C15" s="41">
        <v>25</v>
      </c>
      <c r="J15" s="15"/>
    </row>
    <row r="16" spans="1:20" x14ac:dyDescent="0.35">
      <c r="A16" s="39" t="s">
        <v>16</v>
      </c>
      <c r="B16" s="129">
        <v>12664.11</v>
      </c>
      <c r="C16" s="41">
        <v>47</v>
      </c>
      <c r="D16" s="43"/>
      <c r="J16" s="15"/>
    </row>
    <row r="17" spans="1:19" x14ac:dyDescent="0.35">
      <c r="A17" s="39" t="s">
        <v>17</v>
      </c>
      <c r="B17" s="129">
        <v>1404.01</v>
      </c>
      <c r="C17" s="41">
        <v>11</v>
      </c>
      <c r="D17" s="43"/>
      <c r="J17" s="15"/>
    </row>
    <row r="18" spans="1:19" x14ac:dyDescent="0.35">
      <c r="A18" s="39" t="s">
        <v>18</v>
      </c>
      <c r="B18" s="129">
        <v>1611.75</v>
      </c>
      <c r="C18" s="41">
        <v>12</v>
      </c>
      <c r="D18" s="43"/>
      <c r="J18" s="15"/>
    </row>
    <row r="19" spans="1:19" x14ac:dyDescent="0.35">
      <c r="A19" s="39" t="s">
        <v>19</v>
      </c>
      <c r="B19" s="129">
        <v>3663.52</v>
      </c>
      <c r="C19" s="41">
        <v>12</v>
      </c>
      <c r="D19" s="44"/>
      <c r="J19" s="15"/>
    </row>
    <row r="20" spans="1:19" x14ac:dyDescent="0.35">
      <c r="A20" s="39" t="s">
        <v>20</v>
      </c>
      <c r="B20" s="129">
        <v>5343.02</v>
      </c>
      <c r="C20" s="41">
        <v>16</v>
      </c>
      <c r="D20" s="44"/>
      <c r="J20" s="15"/>
    </row>
    <row r="21" spans="1:19" x14ac:dyDescent="0.35">
      <c r="A21" s="39" t="s">
        <v>21</v>
      </c>
      <c r="B21" s="129">
        <v>942.13</v>
      </c>
      <c r="C21" s="41">
        <v>12</v>
      </c>
      <c r="J21" s="15"/>
      <c r="S21" t="s">
        <v>50</v>
      </c>
    </row>
    <row r="22" spans="1:19" x14ac:dyDescent="0.35">
      <c r="A22" s="39" t="s">
        <v>22</v>
      </c>
      <c r="B22" s="129">
        <v>70.02</v>
      </c>
      <c r="C22" s="41">
        <v>3</v>
      </c>
      <c r="D22" s="44"/>
      <c r="J22" s="15"/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232121.71999999994</v>
      </c>
      <c r="C24" s="46">
        <f>SUM(C4:C23)</f>
        <v>498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232121.71999999994</v>
      </c>
      <c r="E26" s="49" t="s">
        <v>26</v>
      </c>
      <c r="F26" s="49"/>
      <c r="G26" s="49"/>
      <c r="H26" s="49"/>
      <c r="I26" s="49"/>
      <c r="J26" s="118">
        <v>3441.93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34094.68</v>
      </c>
    </row>
    <row r="28" spans="1:19" ht="15" thickBot="1" x14ac:dyDescent="0.4">
      <c r="B28" s="76"/>
      <c r="C28" s="122">
        <f>SUM(C26-C27)</f>
        <v>22121.719999999943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3881080.79</v>
      </c>
      <c r="E30" s="9" t="s">
        <v>31</v>
      </c>
      <c r="F30" s="9"/>
      <c r="G30" s="9"/>
      <c r="H30" s="9"/>
      <c r="I30" s="9"/>
      <c r="J30" s="141">
        <v>6.97</v>
      </c>
    </row>
    <row r="31" spans="1:19" x14ac:dyDescent="0.35">
      <c r="A31" s="3" t="s">
        <v>58</v>
      </c>
      <c r="B31" s="78"/>
      <c r="C31" s="124">
        <f>T5</f>
        <v>3990000</v>
      </c>
      <c r="J31" s="140"/>
    </row>
    <row r="32" spans="1:19" ht="15" thickBot="1" x14ac:dyDescent="0.4">
      <c r="B32" s="76"/>
      <c r="C32" s="122">
        <f>SUM(C30-C31)</f>
        <v>-108919.20999999996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>
        <v>8.6999999999999993</v>
      </c>
    </row>
    <row r="34" spans="1:11" x14ac:dyDescent="0.35">
      <c r="A34" s="59" t="s">
        <v>60</v>
      </c>
      <c r="B34" s="79"/>
      <c r="C34" s="126">
        <v>305405.90000000002</v>
      </c>
      <c r="J34" s="140"/>
    </row>
    <row r="35" spans="1:11" x14ac:dyDescent="0.35">
      <c r="A35" s="59" t="s">
        <v>61</v>
      </c>
      <c r="B35" s="79"/>
      <c r="C35" s="126">
        <f>T7</f>
        <v>630000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-324594.09999999998</v>
      </c>
      <c r="E36" s="62" t="s">
        <v>38</v>
      </c>
      <c r="F36" s="62"/>
      <c r="G36" s="62"/>
      <c r="H36" s="62"/>
      <c r="I36" s="62"/>
      <c r="J36" s="143">
        <v>0.93</v>
      </c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4186486.69</v>
      </c>
      <c r="E38" s="67" t="s">
        <v>40</v>
      </c>
      <c r="F38" s="67"/>
      <c r="G38" s="67"/>
      <c r="H38" s="67"/>
      <c r="I38" s="67"/>
      <c r="J38" s="119">
        <v>376.01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4620000</v>
      </c>
      <c r="E39" s="67" t="s">
        <v>42</v>
      </c>
      <c r="F39" s="67"/>
      <c r="G39" s="67"/>
      <c r="H39" s="67"/>
      <c r="I39" s="67"/>
      <c r="J39" s="119">
        <v>7788.12</v>
      </c>
    </row>
    <row r="40" spans="1:11" ht="15" thickBot="1" x14ac:dyDescent="0.4">
      <c r="B40" s="76"/>
      <c r="C40" s="122">
        <f>SUM(C38-C39)</f>
        <v>-433513.31000000006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516.26</v>
      </c>
    </row>
    <row r="42" spans="1:11" x14ac:dyDescent="0.35">
      <c r="A42" s="6" t="s">
        <v>64</v>
      </c>
      <c r="B42" s="81"/>
      <c r="C42" s="70">
        <v>10389</v>
      </c>
      <c r="E42" s="13" t="s">
        <v>65</v>
      </c>
      <c r="F42" s="13"/>
      <c r="G42" s="13"/>
      <c r="H42" s="13"/>
      <c r="I42" s="13"/>
      <c r="J42" s="120">
        <v>5114.18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6439076.8099999996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BA08A5-A7E3-4167-A050-1DF0F534A752}">
  <sheetPr codeName="Sheet6"/>
  <dimension ref="A1:AA45"/>
  <sheetViews>
    <sheetView topLeftCell="A21" zoomScale="80" zoomScaleNormal="80" workbookViewId="0">
      <selection activeCell="C34" sqref="C34"/>
    </sheetView>
  </sheetViews>
  <sheetFormatPr defaultRowHeight="14.5" x14ac:dyDescent="0.35"/>
  <cols>
    <col min="1" max="1" width="27" customWidth="1"/>
    <col min="2" max="2" width="23.453125" customWidth="1"/>
    <col min="3" max="3" width="18" customWidth="1"/>
    <col min="10" max="10" width="13.54296875" customWidth="1"/>
    <col min="20" max="20" width="14.08984375" customWidth="1"/>
  </cols>
  <sheetData>
    <row r="1" spans="1:27" x14ac:dyDescent="0.35">
      <c r="A1" s="33" t="s">
        <v>47</v>
      </c>
      <c r="B1" s="34">
        <v>45258</v>
      </c>
      <c r="C1" s="35"/>
    </row>
    <row r="2" spans="1:27" x14ac:dyDescent="0.35">
      <c r="B2" s="35"/>
      <c r="C2" s="35"/>
    </row>
    <row r="3" spans="1:27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20</v>
      </c>
      <c r="T3" s="15">
        <f>S3*210000</f>
        <v>4200000</v>
      </c>
    </row>
    <row r="4" spans="1:27" x14ac:dyDescent="0.35">
      <c r="A4" s="39" t="s">
        <v>4</v>
      </c>
      <c r="B4" s="40">
        <v>89140.73</v>
      </c>
      <c r="C4" s="41">
        <v>79</v>
      </c>
      <c r="R4" t="s">
        <v>52</v>
      </c>
      <c r="S4" s="15">
        <v>4</v>
      </c>
      <c r="T4" s="15">
        <f>S4*70000</f>
        <v>280000</v>
      </c>
    </row>
    <row r="5" spans="1:27" x14ac:dyDescent="0.35">
      <c r="A5" s="39" t="s">
        <v>5</v>
      </c>
      <c r="B5" s="40">
        <v>5819.31</v>
      </c>
      <c r="C5" s="41">
        <v>41</v>
      </c>
      <c r="S5" s="15"/>
      <c r="T5" s="42">
        <f>SUM(T3:T4)</f>
        <v>4480000</v>
      </c>
    </row>
    <row r="6" spans="1:27" x14ac:dyDescent="0.35">
      <c r="A6" s="39" t="s">
        <v>6</v>
      </c>
      <c r="B6" s="40">
        <v>5986.66</v>
      </c>
      <c r="C6" s="41">
        <v>43</v>
      </c>
      <c r="S6" s="15"/>
      <c r="T6" s="42"/>
    </row>
    <row r="7" spans="1:27" x14ac:dyDescent="0.35">
      <c r="A7" s="39" t="s">
        <v>7</v>
      </c>
      <c r="B7" s="40">
        <v>8611.7199999999993</v>
      </c>
      <c r="C7" s="41">
        <v>28</v>
      </c>
      <c r="R7" t="s">
        <v>53</v>
      </c>
      <c r="S7" s="15">
        <v>20</v>
      </c>
      <c r="T7" s="15">
        <f>S7*35000</f>
        <v>700000</v>
      </c>
    </row>
    <row r="8" spans="1:27" x14ac:dyDescent="0.35">
      <c r="A8" s="39" t="s">
        <v>8</v>
      </c>
      <c r="B8" s="40">
        <v>37601.620000000003</v>
      </c>
      <c r="C8" s="41">
        <v>30</v>
      </c>
      <c r="S8" s="15"/>
      <c r="T8" s="15"/>
    </row>
    <row r="9" spans="1:27" x14ac:dyDescent="0.35">
      <c r="A9" s="39" t="s">
        <v>9</v>
      </c>
      <c r="B9" s="40">
        <v>1786.52</v>
      </c>
      <c r="C9" s="41">
        <v>33</v>
      </c>
      <c r="S9" s="15"/>
      <c r="T9" s="15"/>
    </row>
    <row r="10" spans="1:27" x14ac:dyDescent="0.35">
      <c r="A10" s="39" t="s">
        <v>10</v>
      </c>
      <c r="B10" s="40">
        <v>3065.31</v>
      </c>
      <c r="C10" s="41">
        <v>30</v>
      </c>
      <c r="S10" s="26" t="s">
        <v>54</v>
      </c>
      <c r="T10" s="26"/>
      <c r="U10" s="26"/>
      <c r="V10" s="26"/>
      <c r="W10" s="26"/>
      <c r="X10" s="26"/>
      <c r="Y10" s="26"/>
      <c r="Z10" s="26"/>
      <c r="AA10" s="26"/>
    </row>
    <row r="11" spans="1:27" x14ac:dyDescent="0.35">
      <c r="A11" s="39" t="s">
        <v>11</v>
      </c>
      <c r="B11" s="40">
        <v>27061.17</v>
      </c>
      <c r="C11" s="41">
        <v>38</v>
      </c>
    </row>
    <row r="12" spans="1:27" x14ac:dyDescent="0.35">
      <c r="A12" s="39" t="s">
        <v>12</v>
      </c>
      <c r="B12" s="40">
        <v>7015.96</v>
      </c>
      <c r="C12" s="41">
        <v>15</v>
      </c>
    </row>
    <row r="13" spans="1:27" x14ac:dyDescent="0.35">
      <c r="A13" s="39" t="s">
        <v>13</v>
      </c>
      <c r="B13" s="40">
        <v>1845.69</v>
      </c>
      <c r="C13" s="41">
        <v>16</v>
      </c>
    </row>
    <row r="14" spans="1:27" x14ac:dyDescent="0.35">
      <c r="A14" s="39" t="s">
        <v>14</v>
      </c>
      <c r="B14" s="40">
        <v>11765.64</v>
      </c>
      <c r="C14" s="41">
        <v>21</v>
      </c>
    </row>
    <row r="15" spans="1:27" x14ac:dyDescent="0.35">
      <c r="A15" s="39" t="s">
        <v>15</v>
      </c>
      <c r="B15" s="40">
        <v>1824.71</v>
      </c>
      <c r="C15" s="41">
        <v>14</v>
      </c>
    </row>
    <row r="16" spans="1:27" x14ac:dyDescent="0.35">
      <c r="A16" s="39" t="s">
        <v>16</v>
      </c>
      <c r="B16" s="40">
        <v>8236.4699999999993</v>
      </c>
      <c r="C16" s="41">
        <v>53</v>
      </c>
      <c r="D16" s="43"/>
    </row>
    <row r="17" spans="1:10" x14ac:dyDescent="0.35">
      <c r="A17" s="39" t="s">
        <v>17</v>
      </c>
      <c r="B17" s="40">
        <v>4228.6899999999996</v>
      </c>
      <c r="C17" s="41">
        <v>16</v>
      </c>
      <c r="D17" s="43"/>
    </row>
    <row r="18" spans="1:10" x14ac:dyDescent="0.35">
      <c r="A18" s="39" t="s">
        <v>18</v>
      </c>
      <c r="B18" s="40">
        <v>723.5</v>
      </c>
      <c r="C18" s="41">
        <v>4</v>
      </c>
      <c r="D18" s="43"/>
    </row>
    <row r="19" spans="1:10" x14ac:dyDescent="0.35">
      <c r="A19" s="39" t="s">
        <v>19</v>
      </c>
      <c r="B19" s="40">
        <v>12065.67</v>
      </c>
      <c r="C19" s="41">
        <v>8</v>
      </c>
      <c r="D19" s="44"/>
    </row>
    <row r="20" spans="1:10" x14ac:dyDescent="0.35">
      <c r="A20" s="39" t="s">
        <v>20</v>
      </c>
      <c r="B20" s="40">
        <v>3459.31</v>
      </c>
      <c r="C20" s="41">
        <v>12</v>
      </c>
      <c r="D20" s="44"/>
    </row>
    <row r="21" spans="1:10" x14ac:dyDescent="0.35">
      <c r="A21" s="39" t="s">
        <v>21</v>
      </c>
      <c r="B21" s="40">
        <v>2020.46</v>
      </c>
      <c r="C21" s="41">
        <v>13</v>
      </c>
    </row>
    <row r="22" spans="1:10" x14ac:dyDescent="0.35">
      <c r="A22" s="39" t="s">
        <v>22</v>
      </c>
      <c r="B22" s="40">
        <v>1963.01</v>
      </c>
      <c r="C22" s="41">
        <v>10</v>
      </c>
      <c r="D22" s="44"/>
    </row>
    <row r="23" spans="1:10" x14ac:dyDescent="0.35">
      <c r="A23" s="39" t="s">
        <v>23</v>
      </c>
      <c r="B23" s="40">
        <v>0</v>
      </c>
      <c r="C23" s="41">
        <v>0</v>
      </c>
    </row>
    <row r="24" spans="1:10" ht="15" thickBot="1" x14ac:dyDescent="0.4">
      <c r="A24" s="36" t="s">
        <v>55</v>
      </c>
      <c r="B24" s="73">
        <f>SUM(B4:B23)</f>
        <v>234222.14999999997</v>
      </c>
      <c r="C24" s="46">
        <f>SUM(C4:C23)</f>
        <v>504</v>
      </c>
    </row>
    <row r="25" spans="1:10" x14ac:dyDescent="0.35">
      <c r="B25" s="35"/>
      <c r="C25" s="35"/>
    </row>
    <row r="26" spans="1:10" x14ac:dyDescent="0.35">
      <c r="A26" s="2" t="s">
        <v>25</v>
      </c>
      <c r="B26" s="47"/>
      <c r="C26" s="48">
        <f>B24</f>
        <v>234222.14999999997</v>
      </c>
      <c r="E26" s="49" t="s">
        <v>26</v>
      </c>
      <c r="F26" s="49"/>
      <c r="G26" s="49"/>
      <c r="H26" s="49"/>
      <c r="I26" s="49"/>
      <c r="J26" s="50">
        <v>2954.97</v>
      </c>
    </row>
    <row r="27" spans="1:10" x14ac:dyDescent="0.35">
      <c r="A27" s="2" t="s">
        <v>56</v>
      </c>
      <c r="B27" s="47"/>
      <c r="C27" s="48">
        <v>210000</v>
      </c>
      <c r="E27" s="49" t="s">
        <v>28</v>
      </c>
      <c r="F27" s="49"/>
      <c r="G27" s="49"/>
      <c r="H27" s="49"/>
      <c r="I27" s="49"/>
      <c r="J27" s="50">
        <v>43566.31</v>
      </c>
    </row>
    <row r="28" spans="1:10" ht="15" thickBot="1" x14ac:dyDescent="0.4">
      <c r="B28" s="35"/>
      <c r="C28" s="55">
        <f>SUM(C26-C27)</f>
        <v>24222.149999999965</v>
      </c>
      <c r="J28" s="15"/>
    </row>
    <row r="29" spans="1:10" ht="15" thickTop="1" x14ac:dyDescent="0.35">
      <c r="B29" s="35"/>
      <c r="C29" s="51"/>
      <c r="E29" s="9" t="s">
        <v>29</v>
      </c>
      <c r="F29" s="9"/>
      <c r="G29" s="9"/>
      <c r="H29" s="9"/>
      <c r="I29" s="9"/>
      <c r="J29" s="16"/>
    </row>
    <row r="30" spans="1:10" x14ac:dyDescent="0.35">
      <c r="A30" s="3" t="s">
        <v>57</v>
      </c>
      <c r="B30" s="52"/>
      <c r="C30" s="53">
        <v>4847262.8</v>
      </c>
      <c r="E30" s="9" t="s">
        <v>31</v>
      </c>
      <c r="F30" s="9"/>
      <c r="G30" s="9"/>
      <c r="H30" s="9"/>
      <c r="I30" s="9"/>
      <c r="J30" s="16">
        <v>6.58</v>
      </c>
    </row>
    <row r="31" spans="1:10" x14ac:dyDescent="0.35">
      <c r="A31" s="3" t="s">
        <v>58</v>
      </c>
      <c r="B31" s="52"/>
      <c r="C31" s="53">
        <f>210000+210000+210000+70000+210000+210000+210000+210000+210000+70000+210000+210000+210000+210000+210000+70000+210000+210000+210000+210000+210000+70000+210000+210000</f>
        <v>4480000</v>
      </c>
      <c r="J31" s="15"/>
    </row>
    <row r="32" spans="1:10" ht="15" thickBot="1" x14ac:dyDescent="0.4">
      <c r="B32" s="35"/>
      <c r="C32" s="55">
        <f>SUM(C30-C31)</f>
        <v>367262.79999999981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35"/>
      <c r="C33" s="58"/>
      <c r="E33" s="56" t="s">
        <v>34</v>
      </c>
      <c r="F33" s="56"/>
      <c r="G33" s="56"/>
      <c r="H33" s="56"/>
      <c r="I33" s="56"/>
      <c r="J33" s="57" t="s">
        <v>59</v>
      </c>
    </row>
    <row r="34" spans="1:11" x14ac:dyDescent="0.35">
      <c r="A34" s="59" t="s">
        <v>60</v>
      </c>
      <c r="B34" s="60"/>
      <c r="C34" s="61">
        <v>272719.53999999998</v>
      </c>
      <c r="J34" s="15"/>
    </row>
    <row r="35" spans="1:11" x14ac:dyDescent="0.35">
      <c r="A35" s="59" t="s">
        <v>61</v>
      </c>
      <c r="B35" s="60"/>
      <c r="C35" s="61">
        <f>20*35000</f>
        <v>700000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35"/>
      <c r="C36" s="55">
        <f>SUM(C34-C35)</f>
        <v>-427280.46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35"/>
      <c r="C37" s="58"/>
      <c r="J37" s="15"/>
    </row>
    <row r="38" spans="1:11" x14ac:dyDescent="0.35">
      <c r="A38" s="64" t="s">
        <v>62</v>
      </c>
      <c r="B38" s="65"/>
      <c r="C38" s="66">
        <f>SUM(C30,C34)</f>
        <v>5119982.34</v>
      </c>
      <c r="E38" s="67" t="s">
        <v>40</v>
      </c>
      <c r="F38" s="67"/>
      <c r="G38" s="67"/>
      <c r="H38" s="67"/>
      <c r="I38" s="67"/>
      <c r="J38" s="68">
        <v>354.04</v>
      </c>
      <c r="K38" t="s">
        <v>50</v>
      </c>
    </row>
    <row r="39" spans="1:11" x14ac:dyDescent="0.35">
      <c r="A39" s="64" t="s">
        <v>63</v>
      </c>
      <c r="B39" s="65"/>
      <c r="C39" s="66">
        <f>SUM(C31,C35)</f>
        <v>5180000</v>
      </c>
      <c r="E39" s="67" t="s">
        <v>42</v>
      </c>
      <c r="F39" s="67"/>
      <c r="G39" s="67"/>
      <c r="H39" s="67"/>
      <c r="I39" s="67"/>
      <c r="J39" s="68">
        <v>9241.51</v>
      </c>
    </row>
    <row r="40" spans="1:11" ht="15" thickBot="1" x14ac:dyDescent="0.4">
      <c r="B40" s="35"/>
      <c r="C40" s="55">
        <f>SUM(C38-C39)</f>
        <v>-60017.660000000149</v>
      </c>
      <c r="J40" s="15"/>
    </row>
    <row r="41" spans="1:11" ht="15" thickTop="1" x14ac:dyDescent="0.35">
      <c r="B41" s="35"/>
      <c r="C41" s="35"/>
      <c r="E41" s="13" t="s">
        <v>43</v>
      </c>
      <c r="F41" s="13"/>
      <c r="G41" s="13"/>
      <c r="H41" s="13"/>
      <c r="I41" s="13"/>
      <c r="J41" s="20">
        <v>443.29</v>
      </c>
    </row>
    <row r="42" spans="1:11" x14ac:dyDescent="0.35">
      <c r="A42" s="6" t="s">
        <v>64</v>
      </c>
      <c r="B42" s="69"/>
      <c r="C42" s="70">
        <v>11253</v>
      </c>
      <c r="E42" s="13" t="s">
        <v>65</v>
      </c>
      <c r="F42" s="13"/>
      <c r="G42" s="13"/>
      <c r="H42" s="13"/>
      <c r="I42" s="13"/>
      <c r="J42" s="20">
        <v>6535.23</v>
      </c>
    </row>
    <row r="43" spans="1:11" x14ac:dyDescent="0.35">
      <c r="B43" s="35"/>
      <c r="C43" s="35"/>
    </row>
    <row r="44" spans="1:11" x14ac:dyDescent="0.35">
      <c r="A44" s="7" t="s">
        <v>66</v>
      </c>
      <c r="B44" s="71"/>
      <c r="C44" s="72">
        <v>6573565.8099999996</v>
      </c>
    </row>
    <row r="45" spans="1:11" x14ac:dyDescent="0.35">
      <c r="B45" s="35"/>
      <c r="C45" s="35"/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5C338-97AC-4D65-B46D-08D3A869BD63}">
  <sheetPr codeName="Sheet60"/>
  <dimension ref="A1:T45"/>
  <sheetViews>
    <sheetView topLeftCell="A16" zoomScale="80" zoomScaleNormal="80" workbookViewId="0">
      <selection activeCell="S22" sqref="S22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45323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</v>
      </c>
      <c r="T3" s="15">
        <f>S3*210000</f>
        <v>210000</v>
      </c>
    </row>
    <row r="4" spans="1:20" x14ac:dyDescent="0.35">
      <c r="A4" s="39" t="s">
        <v>4</v>
      </c>
      <c r="B4" s="129">
        <v>48761.36</v>
      </c>
      <c r="C4" s="41">
        <v>53</v>
      </c>
      <c r="J4" s="15"/>
      <c r="R4" t="s">
        <v>84</v>
      </c>
      <c r="S4" s="15">
        <v>0</v>
      </c>
      <c r="T4" s="15">
        <f>S4*70000</f>
        <v>0</v>
      </c>
    </row>
    <row r="5" spans="1:20" x14ac:dyDescent="0.35">
      <c r="A5" s="39" t="s">
        <v>5</v>
      </c>
      <c r="B5" s="129">
        <v>4508.38</v>
      </c>
      <c r="C5" s="41">
        <v>36</v>
      </c>
      <c r="J5" s="15"/>
      <c r="S5" s="15"/>
      <c r="T5" s="42">
        <f>SUM(T3:T4)</f>
        <v>210000</v>
      </c>
    </row>
    <row r="6" spans="1:20" x14ac:dyDescent="0.35">
      <c r="A6" s="39" t="s">
        <v>6</v>
      </c>
      <c r="B6" s="129">
        <v>9231.58</v>
      </c>
      <c r="C6" s="41">
        <v>37</v>
      </c>
      <c r="J6" s="15"/>
      <c r="S6" s="15"/>
      <c r="T6" s="42"/>
    </row>
    <row r="7" spans="1:20" x14ac:dyDescent="0.35">
      <c r="A7" s="39" t="s">
        <v>7</v>
      </c>
      <c r="B7" s="129">
        <v>3399.74</v>
      </c>
      <c r="C7" s="41">
        <v>27</v>
      </c>
      <c r="J7" s="15"/>
      <c r="R7" t="s">
        <v>53</v>
      </c>
      <c r="S7" s="15">
        <f>S3</f>
        <v>1</v>
      </c>
      <c r="T7" s="15">
        <f>S7*35000</f>
        <v>35000</v>
      </c>
    </row>
    <row r="8" spans="1:20" x14ac:dyDescent="0.35">
      <c r="A8" s="39" t="s">
        <v>8</v>
      </c>
      <c r="B8" s="129">
        <v>10644.71</v>
      </c>
      <c r="C8" s="41">
        <v>22</v>
      </c>
      <c r="J8" s="15"/>
      <c r="S8" s="15"/>
      <c r="T8" s="15"/>
    </row>
    <row r="9" spans="1:20" x14ac:dyDescent="0.35">
      <c r="A9" s="39" t="s">
        <v>9</v>
      </c>
      <c r="B9" s="129">
        <v>4172.82</v>
      </c>
      <c r="C9" s="41">
        <v>46</v>
      </c>
      <c r="J9" s="15"/>
      <c r="S9" s="15"/>
      <c r="T9" s="15"/>
    </row>
    <row r="10" spans="1:20" x14ac:dyDescent="0.35">
      <c r="A10" s="39" t="s">
        <v>10</v>
      </c>
      <c r="B10" s="129">
        <v>4027.24</v>
      </c>
      <c r="C10" s="41">
        <v>25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6630.88</v>
      </c>
      <c r="C11" s="41">
        <v>24</v>
      </c>
      <c r="J11" s="15"/>
    </row>
    <row r="12" spans="1:20" x14ac:dyDescent="0.35">
      <c r="A12" s="39" t="s">
        <v>12</v>
      </c>
      <c r="B12" s="129">
        <v>48607.68</v>
      </c>
      <c r="C12" s="41">
        <v>18</v>
      </c>
      <c r="J12" s="15"/>
    </row>
    <row r="13" spans="1:20" x14ac:dyDescent="0.35">
      <c r="A13" s="39" t="s">
        <v>13</v>
      </c>
      <c r="B13" s="129">
        <v>1685.66</v>
      </c>
      <c r="C13" s="41">
        <v>18</v>
      </c>
      <c r="J13" s="15"/>
    </row>
    <row r="14" spans="1:20" x14ac:dyDescent="0.35">
      <c r="A14" s="39" t="s">
        <v>14</v>
      </c>
      <c r="B14" s="129">
        <v>8314.48</v>
      </c>
      <c r="C14" s="41">
        <v>19</v>
      </c>
      <c r="J14" s="15"/>
    </row>
    <row r="15" spans="1:20" x14ac:dyDescent="0.35">
      <c r="A15" s="39" t="s">
        <v>15</v>
      </c>
      <c r="B15" s="129">
        <v>1431.41</v>
      </c>
      <c r="C15" s="41">
        <v>17</v>
      </c>
      <c r="J15" s="15"/>
    </row>
    <row r="16" spans="1:20" x14ac:dyDescent="0.35">
      <c r="A16" s="39" t="s">
        <v>16</v>
      </c>
      <c r="B16" s="129">
        <v>10228.75</v>
      </c>
      <c r="C16" s="41">
        <v>60</v>
      </c>
      <c r="D16" s="43"/>
      <c r="J16" s="15"/>
    </row>
    <row r="17" spans="1:19" x14ac:dyDescent="0.35">
      <c r="A17" s="39" t="s">
        <v>17</v>
      </c>
      <c r="B17" s="129">
        <v>306.08999999999997</v>
      </c>
      <c r="C17" s="41">
        <v>8</v>
      </c>
      <c r="D17" s="43"/>
      <c r="J17" s="15"/>
    </row>
    <row r="18" spans="1:19" x14ac:dyDescent="0.35">
      <c r="A18" s="39" t="s">
        <v>18</v>
      </c>
      <c r="B18" s="129">
        <v>444.79</v>
      </c>
      <c r="C18" s="41">
        <v>7</v>
      </c>
      <c r="D18" s="43"/>
      <c r="J18" s="15"/>
    </row>
    <row r="19" spans="1:19" x14ac:dyDescent="0.35">
      <c r="A19" s="39" t="s">
        <v>19</v>
      </c>
      <c r="B19" s="129">
        <v>788.67</v>
      </c>
      <c r="C19" s="41">
        <v>8</v>
      </c>
      <c r="D19" s="44"/>
      <c r="J19" s="15"/>
    </row>
    <row r="20" spans="1:19" x14ac:dyDescent="0.35">
      <c r="A20" s="39" t="s">
        <v>20</v>
      </c>
      <c r="B20" s="129">
        <v>892.1</v>
      </c>
      <c r="C20" s="41">
        <v>12</v>
      </c>
      <c r="D20" s="44"/>
      <c r="J20" s="15"/>
    </row>
    <row r="21" spans="1:19" x14ac:dyDescent="0.35">
      <c r="A21" s="39" t="s">
        <v>21</v>
      </c>
      <c r="B21" s="129">
        <v>1739.93</v>
      </c>
      <c r="C21" s="41">
        <v>11</v>
      </c>
      <c r="J21" s="15"/>
      <c r="S21" t="s">
        <v>50</v>
      </c>
    </row>
    <row r="22" spans="1:19" x14ac:dyDescent="0.35">
      <c r="A22" s="39" t="s">
        <v>22</v>
      </c>
      <c r="B22" s="129">
        <v>0</v>
      </c>
      <c r="C22" s="41">
        <v>0</v>
      </c>
      <c r="D22" s="44"/>
      <c r="J22" s="15"/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165816.27000000005</v>
      </c>
      <c r="C24" s="46">
        <f>SUM(C4:C23)</f>
        <v>448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165816.27000000005</v>
      </c>
      <c r="E26" s="49" t="s">
        <v>26</v>
      </c>
      <c r="F26" s="49"/>
      <c r="G26" s="49"/>
      <c r="H26" s="49"/>
      <c r="I26" s="49"/>
      <c r="J26" s="118">
        <v>1953.48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1953.48</v>
      </c>
    </row>
    <row r="28" spans="1:19" ht="15" thickBot="1" x14ac:dyDescent="0.4">
      <c r="B28" s="76"/>
      <c r="C28" s="122">
        <f>SUM(C26-C27)</f>
        <v>-44183.729999999952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303237.5</v>
      </c>
      <c r="E30" s="9" t="s">
        <v>31</v>
      </c>
      <c r="F30" s="9"/>
      <c r="G30" s="9"/>
      <c r="H30" s="9"/>
      <c r="I30" s="9"/>
      <c r="J30" s="141">
        <v>0</v>
      </c>
    </row>
    <row r="31" spans="1:19" x14ac:dyDescent="0.35">
      <c r="A31" s="3" t="s">
        <v>58</v>
      </c>
      <c r="B31" s="78"/>
      <c r="C31" s="124">
        <f>T5</f>
        <v>210000</v>
      </c>
      <c r="J31" s="140"/>
    </row>
    <row r="32" spans="1:19" ht="15" thickBot="1" x14ac:dyDescent="0.4">
      <c r="B32" s="76"/>
      <c r="C32" s="122">
        <f>SUM(C30-C31)</f>
        <v>93237.5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>
        <v>0</v>
      </c>
    </row>
    <row r="34" spans="1:11" x14ac:dyDescent="0.35">
      <c r="A34" s="59" t="s">
        <v>60</v>
      </c>
      <c r="B34" s="79"/>
      <c r="C34" s="126">
        <v>0</v>
      </c>
      <c r="J34" s="140"/>
    </row>
    <row r="35" spans="1:11" x14ac:dyDescent="0.35">
      <c r="A35" s="59" t="s">
        <v>61</v>
      </c>
      <c r="B35" s="79"/>
      <c r="C35" s="126">
        <f>T7</f>
        <v>35000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-35000</v>
      </c>
      <c r="E36" s="62" t="s">
        <v>38</v>
      </c>
      <c r="F36" s="62"/>
      <c r="G36" s="62"/>
      <c r="H36" s="62"/>
      <c r="I36" s="62"/>
      <c r="J36" s="143">
        <v>0</v>
      </c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303237.5</v>
      </c>
      <c r="E38" s="67" t="s">
        <v>40</v>
      </c>
      <c r="F38" s="67"/>
      <c r="G38" s="67"/>
      <c r="H38" s="67"/>
      <c r="I38" s="67"/>
      <c r="J38" s="119">
        <v>272.3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245000</v>
      </c>
      <c r="E39" s="67" t="s">
        <v>42</v>
      </c>
      <c r="F39" s="67"/>
      <c r="G39" s="67"/>
      <c r="H39" s="67"/>
      <c r="I39" s="67"/>
      <c r="J39" s="119">
        <v>272.3</v>
      </c>
    </row>
    <row r="40" spans="1:11" ht="15" thickBot="1" x14ac:dyDescent="0.4">
      <c r="B40" s="76"/>
      <c r="C40" s="122">
        <f>SUM(C38-C39)</f>
        <v>58237.5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293.05</v>
      </c>
    </row>
    <row r="42" spans="1:11" x14ac:dyDescent="0.35">
      <c r="A42" s="6" t="s">
        <v>64</v>
      </c>
      <c r="B42" s="81"/>
      <c r="C42" s="70">
        <v>448</v>
      </c>
      <c r="E42" s="13" t="s">
        <v>65</v>
      </c>
      <c r="F42" s="13"/>
      <c r="G42" s="13"/>
      <c r="H42" s="13"/>
      <c r="I42" s="13"/>
      <c r="J42" s="120">
        <v>293.05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34671.839999999997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AA24EB-B53D-4EB0-8EEB-72B008B8D258}">
  <sheetPr codeName="Sheet61"/>
  <dimension ref="A1:T45"/>
  <sheetViews>
    <sheetView topLeftCell="A12" zoomScale="80" zoomScaleNormal="80" workbookViewId="0">
      <selection activeCell="C34" sqref="C34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45324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2</v>
      </c>
      <c r="T3" s="15">
        <f>S3*210000</f>
        <v>420000</v>
      </c>
    </row>
    <row r="4" spans="1:20" x14ac:dyDescent="0.35">
      <c r="A4" s="39" t="s">
        <v>4</v>
      </c>
      <c r="B4" s="129">
        <v>65205.73</v>
      </c>
      <c r="C4" s="41">
        <v>51</v>
      </c>
      <c r="J4" s="15"/>
      <c r="R4" t="s">
        <v>84</v>
      </c>
      <c r="S4" s="15">
        <v>0</v>
      </c>
      <c r="T4" s="15">
        <f>S4*70000</f>
        <v>0</v>
      </c>
    </row>
    <row r="5" spans="1:20" x14ac:dyDescent="0.35">
      <c r="A5" s="39" t="s">
        <v>5</v>
      </c>
      <c r="B5" s="129">
        <v>5312.3</v>
      </c>
      <c r="C5" s="41">
        <v>40</v>
      </c>
      <c r="J5" s="15"/>
      <c r="S5" s="15"/>
      <c r="T5" s="42">
        <f>SUM(T3:T4)</f>
        <v>420000</v>
      </c>
    </row>
    <row r="6" spans="1:20" x14ac:dyDescent="0.35">
      <c r="A6" s="39" t="s">
        <v>6</v>
      </c>
      <c r="B6" s="129">
        <v>6222.95</v>
      </c>
      <c r="C6" s="41">
        <v>54</v>
      </c>
      <c r="J6" s="15"/>
      <c r="S6" s="15"/>
      <c r="T6" s="42"/>
    </row>
    <row r="7" spans="1:20" x14ac:dyDescent="0.35">
      <c r="A7" s="39" t="s">
        <v>7</v>
      </c>
      <c r="B7" s="129">
        <v>14275.88</v>
      </c>
      <c r="C7" s="41">
        <v>33</v>
      </c>
      <c r="J7" s="15"/>
      <c r="R7" t="s">
        <v>53</v>
      </c>
      <c r="S7" s="15">
        <f>S3</f>
        <v>2</v>
      </c>
      <c r="T7" s="15">
        <f>S7*35000</f>
        <v>70000</v>
      </c>
    </row>
    <row r="8" spans="1:20" x14ac:dyDescent="0.35">
      <c r="A8" s="39" t="s">
        <v>8</v>
      </c>
      <c r="B8" s="129">
        <v>10752.04</v>
      </c>
      <c r="C8" s="41">
        <v>21</v>
      </c>
      <c r="J8" s="15"/>
      <c r="S8" s="15"/>
      <c r="T8" s="15"/>
    </row>
    <row r="9" spans="1:20" x14ac:dyDescent="0.35">
      <c r="A9" s="39" t="s">
        <v>9</v>
      </c>
      <c r="B9" s="129">
        <v>3031.72</v>
      </c>
      <c r="C9" s="41">
        <v>32</v>
      </c>
      <c r="J9" s="15"/>
      <c r="S9" s="15"/>
      <c r="T9" s="15"/>
    </row>
    <row r="10" spans="1:20" x14ac:dyDescent="0.35">
      <c r="A10" s="39" t="s">
        <v>10</v>
      </c>
      <c r="B10" s="129">
        <v>3609.82</v>
      </c>
      <c r="C10" s="41">
        <v>31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8156.96</v>
      </c>
      <c r="C11" s="41">
        <v>34</v>
      </c>
      <c r="J11" s="15"/>
    </row>
    <row r="12" spans="1:20" x14ac:dyDescent="0.35">
      <c r="A12" s="39" t="s">
        <v>12</v>
      </c>
      <c r="B12" s="129">
        <v>27100.2</v>
      </c>
      <c r="C12" s="41">
        <v>21</v>
      </c>
      <c r="J12" s="15"/>
    </row>
    <row r="13" spans="1:20" x14ac:dyDescent="0.35">
      <c r="A13" s="39" t="s">
        <v>13</v>
      </c>
      <c r="B13" s="129">
        <v>1096.07</v>
      </c>
      <c r="C13" s="41">
        <v>19</v>
      </c>
      <c r="J13" s="15"/>
    </row>
    <row r="14" spans="1:20" x14ac:dyDescent="0.35">
      <c r="A14" s="39" t="s">
        <v>14</v>
      </c>
      <c r="B14" s="129">
        <v>18337.38</v>
      </c>
      <c r="C14" s="41">
        <v>28</v>
      </c>
      <c r="J14" s="15"/>
    </row>
    <row r="15" spans="1:20" x14ac:dyDescent="0.35">
      <c r="A15" s="39" t="s">
        <v>15</v>
      </c>
      <c r="B15" s="129">
        <v>1751.19</v>
      </c>
      <c r="C15" s="41">
        <v>20</v>
      </c>
      <c r="J15" s="15"/>
    </row>
    <row r="16" spans="1:20" x14ac:dyDescent="0.35">
      <c r="A16" s="39" t="s">
        <v>16</v>
      </c>
      <c r="B16" s="129">
        <v>10145.02</v>
      </c>
      <c r="C16" s="41">
        <v>70</v>
      </c>
      <c r="D16" s="43"/>
      <c r="J16" s="15"/>
    </row>
    <row r="17" spans="1:19" x14ac:dyDescent="0.35">
      <c r="A17" s="39" t="s">
        <v>17</v>
      </c>
      <c r="B17" s="129">
        <v>1917.45</v>
      </c>
      <c r="C17" s="41">
        <v>10</v>
      </c>
      <c r="D17" s="43"/>
      <c r="J17" s="15"/>
    </row>
    <row r="18" spans="1:19" x14ac:dyDescent="0.35">
      <c r="A18" s="39" t="s">
        <v>18</v>
      </c>
      <c r="B18" s="129">
        <v>3805.93</v>
      </c>
      <c r="C18" s="41">
        <v>16</v>
      </c>
      <c r="D18" s="43"/>
      <c r="J18" s="15"/>
    </row>
    <row r="19" spans="1:19" x14ac:dyDescent="0.35">
      <c r="A19" s="39" t="s">
        <v>19</v>
      </c>
      <c r="B19" s="129">
        <v>1229.1199999999999</v>
      </c>
      <c r="C19" s="41">
        <v>11</v>
      </c>
      <c r="D19" s="44"/>
      <c r="J19" s="15"/>
    </row>
    <row r="20" spans="1:19" x14ac:dyDescent="0.35">
      <c r="A20" s="39" t="s">
        <v>20</v>
      </c>
      <c r="B20" s="129">
        <v>4580.01</v>
      </c>
      <c r="C20" s="41">
        <v>12</v>
      </c>
      <c r="D20" s="44"/>
      <c r="J20" s="15"/>
    </row>
    <row r="21" spans="1:19" x14ac:dyDescent="0.35">
      <c r="A21" s="39" t="s">
        <v>21</v>
      </c>
      <c r="B21" s="129">
        <v>2384.98</v>
      </c>
      <c r="C21" s="41">
        <v>14</v>
      </c>
      <c r="J21" s="15"/>
      <c r="S21" t="s">
        <v>50</v>
      </c>
    </row>
    <row r="22" spans="1:19" x14ac:dyDescent="0.35">
      <c r="A22" s="39" t="s">
        <v>22</v>
      </c>
      <c r="B22" s="129">
        <v>3239.55</v>
      </c>
      <c r="C22" s="41">
        <v>11</v>
      </c>
      <c r="D22" s="44"/>
      <c r="J22" s="15"/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192154.30000000002</v>
      </c>
      <c r="C24" s="46">
        <f>SUM(C4:C23)</f>
        <v>528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192154.30000000002</v>
      </c>
      <c r="E26" s="49" t="s">
        <v>26</v>
      </c>
      <c r="F26" s="49"/>
      <c r="G26" s="49"/>
      <c r="H26" s="49"/>
      <c r="I26" s="49"/>
      <c r="J26" s="118">
        <v>1763.31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18">
        <v>3872</v>
      </c>
    </row>
    <row r="28" spans="1:19" ht="15" thickBot="1" x14ac:dyDescent="0.4">
      <c r="B28" s="76"/>
      <c r="C28" s="122">
        <f>SUM(C26-C27)</f>
        <v>-17845.699999999983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407825.81</v>
      </c>
      <c r="E30" s="9" t="s">
        <v>31</v>
      </c>
      <c r="F30" s="9"/>
      <c r="G30" s="9"/>
      <c r="H30" s="9"/>
      <c r="I30" s="9"/>
      <c r="J30" s="141">
        <v>0</v>
      </c>
    </row>
    <row r="31" spans="1:19" x14ac:dyDescent="0.35">
      <c r="A31" s="3" t="s">
        <v>58</v>
      </c>
      <c r="B31" s="78"/>
      <c r="C31" s="124">
        <f>T5</f>
        <v>420000</v>
      </c>
      <c r="J31" s="140"/>
    </row>
    <row r="32" spans="1:19" ht="15" thickBot="1" x14ac:dyDescent="0.4">
      <c r="B32" s="76"/>
      <c r="C32" s="122">
        <f>SUM(C30-C31)</f>
        <v>-12174.190000000002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>
        <v>0</v>
      </c>
    </row>
    <row r="34" spans="1:11" x14ac:dyDescent="0.35">
      <c r="A34" s="59" t="s">
        <v>60</v>
      </c>
      <c r="B34" s="79"/>
      <c r="C34" s="126">
        <v>2097.3000000000002</v>
      </c>
      <c r="J34" s="140"/>
    </row>
    <row r="35" spans="1:11" x14ac:dyDescent="0.35">
      <c r="A35" s="59" t="s">
        <v>61</v>
      </c>
      <c r="B35" s="79"/>
      <c r="C35" s="126">
        <f>T7</f>
        <v>70000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-67902.7</v>
      </c>
      <c r="E36" s="62" t="s">
        <v>38</v>
      </c>
      <c r="F36" s="62"/>
      <c r="G36" s="62"/>
      <c r="H36" s="62"/>
      <c r="I36" s="62"/>
      <c r="J36" s="143">
        <v>0</v>
      </c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409923.11</v>
      </c>
      <c r="E38" s="67" t="s">
        <v>40</v>
      </c>
      <c r="F38" s="67"/>
      <c r="G38" s="67"/>
      <c r="H38" s="67"/>
      <c r="I38" s="67"/>
      <c r="J38" s="119">
        <v>333.14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490000</v>
      </c>
      <c r="E39" s="67" t="s">
        <v>42</v>
      </c>
      <c r="F39" s="67"/>
      <c r="G39" s="67"/>
      <c r="H39" s="67"/>
      <c r="I39" s="67"/>
      <c r="J39" s="119">
        <v>605.44000000000005</v>
      </c>
    </row>
    <row r="40" spans="1:11" ht="15" thickBot="1" x14ac:dyDescent="0.4">
      <c r="B40" s="76"/>
      <c r="C40" s="122">
        <f>SUM(C38-C39)</f>
        <v>-80076.890000000014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264.48</v>
      </c>
    </row>
    <row r="42" spans="1:11" x14ac:dyDescent="0.35">
      <c r="A42" s="6" t="s">
        <v>64</v>
      </c>
      <c r="B42" s="81"/>
      <c r="C42" s="70">
        <v>981</v>
      </c>
      <c r="E42" s="13" t="s">
        <v>65</v>
      </c>
      <c r="F42" s="13"/>
      <c r="G42" s="13"/>
      <c r="H42" s="13"/>
      <c r="I42" s="13"/>
      <c r="J42" s="120">
        <v>580.82000000000005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76749.73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FA7FF8-61A5-4F65-99CD-444436938D0F}">
  <sheetPr codeName="Sheet62"/>
  <dimension ref="A1:T45"/>
  <sheetViews>
    <sheetView topLeftCell="A22" zoomScale="80" zoomScaleNormal="80" workbookViewId="0">
      <selection activeCell="C38" sqref="C38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45325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2</v>
      </c>
      <c r="T3" s="15">
        <f>S3*210000</f>
        <v>420000</v>
      </c>
    </row>
    <row r="4" spans="1:20" x14ac:dyDescent="0.35">
      <c r="A4" s="39" t="s">
        <v>4</v>
      </c>
      <c r="B4" s="129">
        <v>4823.6400000000003</v>
      </c>
      <c r="C4" s="41">
        <v>22</v>
      </c>
      <c r="J4" s="15"/>
      <c r="R4" t="s">
        <v>84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29">
        <v>3809.73</v>
      </c>
      <c r="C5" s="41">
        <v>23</v>
      </c>
      <c r="J5" s="15"/>
      <c r="S5" s="15"/>
      <c r="T5" s="42">
        <f>SUM(T3:T4)</f>
        <v>490000</v>
      </c>
    </row>
    <row r="6" spans="1:20" x14ac:dyDescent="0.35">
      <c r="A6" s="39" t="s">
        <v>6</v>
      </c>
      <c r="B6" s="129">
        <v>2340.1999999999998</v>
      </c>
      <c r="C6" s="41">
        <v>19</v>
      </c>
      <c r="J6" s="15"/>
      <c r="S6" s="15"/>
      <c r="T6" s="42"/>
    </row>
    <row r="7" spans="1:20" x14ac:dyDescent="0.35">
      <c r="A7" s="39" t="s">
        <v>7</v>
      </c>
      <c r="B7" s="129">
        <v>1804.25</v>
      </c>
      <c r="C7" s="41">
        <v>14</v>
      </c>
      <c r="J7" s="15"/>
      <c r="R7" t="s">
        <v>53</v>
      </c>
      <c r="S7" s="15">
        <f>S3</f>
        <v>2</v>
      </c>
      <c r="T7" s="15">
        <f>S7*35000</f>
        <v>70000</v>
      </c>
    </row>
    <row r="8" spans="1:20" x14ac:dyDescent="0.35">
      <c r="A8" s="39" t="s">
        <v>8</v>
      </c>
      <c r="B8" s="129">
        <v>1582.63</v>
      </c>
      <c r="C8" s="41">
        <v>7</v>
      </c>
      <c r="J8" s="15"/>
      <c r="S8" s="15"/>
      <c r="T8" s="15"/>
    </row>
    <row r="9" spans="1:20" x14ac:dyDescent="0.35">
      <c r="A9" s="39" t="s">
        <v>9</v>
      </c>
      <c r="B9" s="129">
        <v>2996.27</v>
      </c>
      <c r="C9" s="41">
        <v>38</v>
      </c>
      <c r="J9" s="15"/>
      <c r="S9" s="15"/>
      <c r="T9" s="15"/>
    </row>
    <row r="10" spans="1:20" x14ac:dyDescent="0.35">
      <c r="A10" s="39" t="s">
        <v>10</v>
      </c>
      <c r="B10" s="129">
        <v>4217.8999999999996</v>
      </c>
      <c r="C10" s="41">
        <v>34</v>
      </c>
      <c r="J10" s="15"/>
      <c r="S10" s="26" t="s">
        <v>54</v>
      </c>
      <c r="T10" s="26"/>
    </row>
    <row r="11" spans="1:20" x14ac:dyDescent="0.35">
      <c r="A11" s="39" t="s">
        <v>11</v>
      </c>
      <c r="B11" s="129">
        <v>9180.6</v>
      </c>
      <c r="C11" s="41">
        <v>47</v>
      </c>
      <c r="J11" s="15"/>
    </row>
    <row r="12" spans="1:20" x14ac:dyDescent="0.35">
      <c r="A12" s="39" t="s">
        <v>12</v>
      </c>
      <c r="B12" s="129">
        <v>0</v>
      </c>
      <c r="C12" s="41">
        <v>0</v>
      </c>
      <c r="J12" s="15"/>
    </row>
    <row r="13" spans="1:20" x14ac:dyDescent="0.35">
      <c r="A13" s="39" t="s">
        <v>13</v>
      </c>
      <c r="B13" s="129">
        <v>1380</v>
      </c>
      <c r="C13" s="41">
        <v>6</v>
      </c>
      <c r="J13" s="15"/>
    </row>
    <row r="14" spans="1:20" x14ac:dyDescent="0.35">
      <c r="A14" s="39" t="s">
        <v>14</v>
      </c>
      <c r="B14" s="129">
        <v>1319.81</v>
      </c>
      <c r="C14" s="41">
        <v>13</v>
      </c>
      <c r="J14" s="15"/>
    </row>
    <row r="15" spans="1:20" x14ac:dyDescent="0.35">
      <c r="A15" s="39" t="s">
        <v>15</v>
      </c>
      <c r="B15" s="129">
        <v>449.68</v>
      </c>
      <c r="C15" s="41">
        <v>9</v>
      </c>
      <c r="J15" s="15"/>
    </row>
    <row r="16" spans="1:20" x14ac:dyDescent="0.35">
      <c r="A16" s="39" t="s">
        <v>16</v>
      </c>
      <c r="B16" s="129">
        <v>6203.5</v>
      </c>
      <c r="C16" s="41">
        <v>28</v>
      </c>
      <c r="D16" s="43"/>
      <c r="J16" s="15"/>
    </row>
    <row r="17" spans="1:19" x14ac:dyDescent="0.35">
      <c r="A17" s="39" t="s">
        <v>17</v>
      </c>
      <c r="B17" s="129">
        <v>0</v>
      </c>
      <c r="C17" s="41">
        <v>0</v>
      </c>
      <c r="D17" s="43"/>
      <c r="J17" s="15"/>
    </row>
    <row r="18" spans="1:19" x14ac:dyDescent="0.35">
      <c r="A18" s="39" t="s">
        <v>18</v>
      </c>
      <c r="B18" s="129">
        <v>0</v>
      </c>
      <c r="C18" s="41">
        <v>0</v>
      </c>
      <c r="D18" s="43"/>
      <c r="J18" s="15"/>
    </row>
    <row r="19" spans="1:19" x14ac:dyDescent="0.35">
      <c r="A19" s="39" t="s">
        <v>19</v>
      </c>
      <c r="B19" s="129">
        <v>1906.19</v>
      </c>
      <c r="C19" s="41">
        <v>12</v>
      </c>
      <c r="D19" s="44"/>
      <c r="J19" s="15"/>
    </row>
    <row r="20" spans="1:19" x14ac:dyDescent="0.35">
      <c r="A20" s="39" t="s">
        <v>20</v>
      </c>
      <c r="B20" s="129">
        <v>0</v>
      </c>
      <c r="C20" s="41">
        <v>0</v>
      </c>
      <c r="D20" s="44"/>
      <c r="J20" s="15"/>
    </row>
    <row r="21" spans="1:19" x14ac:dyDescent="0.35">
      <c r="A21" s="39" t="s">
        <v>21</v>
      </c>
      <c r="B21" s="129">
        <v>0</v>
      </c>
      <c r="C21" s="41">
        <v>0</v>
      </c>
      <c r="J21" s="15"/>
      <c r="S21" t="s">
        <v>50</v>
      </c>
    </row>
    <row r="22" spans="1:19" x14ac:dyDescent="0.35">
      <c r="A22" s="39" t="s">
        <v>22</v>
      </c>
      <c r="B22" s="129">
        <v>0</v>
      </c>
      <c r="C22" s="41">
        <v>0</v>
      </c>
      <c r="D22" s="44"/>
      <c r="J22" s="15"/>
    </row>
    <row r="23" spans="1:19" x14ac:dyDescent="0.35">
      <c r="A23" s="39" t="s">
        <v>23</v>
      </c>
      <c r="B23" s="129">
        <v>0</v>
      </c>
      <c r="C23" s="41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42014.400000000001</v>
      </c>
      <c r="C24" s="46">
        <f>SUM(C4:C23)</f>
        <v>272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42014.400000000001</v>
      </c>
      <c r="E26" s="49" t="s">
        <v>26</v>
      </c>
      <c r="F26" s="49"/>
      <c r="G26" s="49"/>
      <c r="H26" s="49"/>
      <c r="I26" s="49"/>
      <c r="J26" s="118">
        <v>82.61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70000</v>
      </c>
      <c r="E27" s="49" t="s">
        <v>28</v>
      </c>
      <c r="F27" s="49"/>
      <c r="G27" s="49"/>
      <c r="H27" s="49"/>
      <c r="I27" s="49"/>
      <c r="J27" s="118">
        <v>3954.61</v>
      </c>
    </row>
    <row r="28" spans="1:19" ht="15" thickBot="1" x14ac:dyDescent="0.4">
      <c r="B28" s="76"/>
      <c r="C28" s="122">
        <f>SUM(C26-C27)</f>
        <v>-27985.599999999999</v>
      </c>
      <c r="J28" s="140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41"/>
    </row>
    <row r="30" spans="1:19" x14ac:dyDescent="0.35">
      <c r="A30" s="3" t="s">
        <v>57</v>
      </c>
      <c r="B30" s="78"/>
      <c r="C30" s="124">
        <v>447289.16</v>
      </c>
      <c r="E30" s="9" t="s">
        <v>31</v>
      </c>
      <c r="F30" s="9"/>
      <c r="G30" s="9"/>
      <c r="H30" s="9"/>
      <c r="I30" s="9"/>
      <c r="J30" s="141">
        <v>0</v>
      </c>
    </row>
    <row r="31" spans="1:19" x14ac:dyDescent="0.35">
      <c r="A31" s="3" t="s">
        <v>58</v>
      </c>
      <c r="B31" s="78"/>
      <c r="C31" s="124">
        <f>T5</f>
        <v>490000</v>
      </c>
      <c r="J31" s="140"/>
    </row>
    <row r="32" spans="1:19" ht="15" thickBot="1" x14ac:dyDescent="0.4">
      <c r="B32" s="76"/>
      <c r="C32" s="122">
        <f>SUM(C30-C31)</f>
        <v>-42710.840000000026</v>
      </c>
      <c r="E32" s="56" t="s">
        <v>33</v>
      </c>
      <c r="F32" s="56"/>
      <c r="G32" s="56"/>
      <c r="H32" s="56"/>
      <c r="I32" s="56"/>
      <c r="J32" s="142" t="s">
        <v>59</v>
      </c>
    </row>
    <row r="33" spans="1:11" ht="15" thickTop="1" x14ac:dyDescent="0.35">
      <c r="B33" s="76"/>
      <c r="C33" s="135"/>
      <c r="E33" s="56" t="s">
        <v>34</v>
      </c>
      <c r="F33" s="56"/>
      <c r="G33" s="56"/>
      <c r="H33" s="56"/>
      <c r="I33" s="56"/>
      <c r="J33" s="142">
        <v>0</v>
      </c>
    </row>
    <row r="34" spans="1:11" x14ac:dyDescent="0.35">
      <c r="A34" s="59" t="s">
        <v>60</v>
      </c>
      <c r="B34" s="79"/>
      <c r="C34" s="126">
        <v>2097.3000000000002</v>
      </c>
      <c r="J34" s="140"/>
    </row>
    <row r="35" spans="1:11" x14ac:dyDescent="0.35">
      <c r="A35" s="59" t="s">
        <v>61</v>
      </c>
      <c r="B35" s="79"/>
      <c r="C35" s="126">
        <f>T7</f>
        <v>70000</v>
      </c>
      <c r="E35" s="62" t="s">
        <v>37</v>
      </c>
      <c r="F35" s="62"/>
      <c r="G35" s="62"/>
      <c r="H35" s="62"/>
      <c r="I35" s="62"/>
      <c r="J35" s="143"/>
    </row>
    <row r="36" spans="1:11" ht="15" thickBot="1" x14ac:dyDescent="0.4">
      <c r="B36" s="76"/>
      <c r="C36" s="122">
        <f>SUM(C34-C35)</f>
        <v>-67902.7</v>
      </c>
      <c r="E36" s="62" t="s">
        <v>38</v>
      </c>
      <c r="F36" s="62"/>
      <c r="G36" s="62"/>
      <c r="H36" s="62"/>
      <c r="I36" s="62"/>
      <c r="J36" s="143">
        <v>0</v>
      </c>
    </row>
    <row r="37" spans="1:11" ht="15" thickTop="1" x14ac:dyDescent="0.35">
      <c r="B37" s="76"/>
      <c r="C37" s="135"/>
      <c r="J37" s="140"/>
    </row>
    <row r="38" spans="1:11" x14ac:dyDescent="0.35">
      <c r="A38" s="64" t="s">
        <v>62</v>
      </c>
      <c r="B38" s="80"/>
      <c r="C38" s="127">
        <f>SUM(C30,C34)</f>
        <v>449386.45999999996</v>
      </c>
      <c r="E38" s="67" t="s">
        <v>40</v>
      </c>
      <c r="F38" s="67"/>
      <c r="G38" s="67"/>
      <c r="H38" s="67"/>
      <c r="I38" s="67"/>
      <c r="J38" s="119">
        <v>295.66000000000003</v>
      </c>
      <c r="K38" t="s">
        <v>50</v>
      </c>
    </row>
    <row r="39" spans="1:11" x14ac:dyDescent="0.35">
      <c r="A39" s="64" t="s">
        <v>63</v>
      </c>
      <c r="B39" s="80"/>
      <c r="C39" s="127">
        <f>SUM(C31,C35)</f>
        <v>560000</v>
      </c>
      <c r="E39" s="67" t="s">
        <v>42</v>
      </c>
      <c r="F39" s="67"/>
      <c r="G39" s="67"/>
      <c r="H39" s="67"/>
      <c r="I39" s="67"/>
      <c r="J39" s="119">
        <v>901.1</v>
      </c>
    </row>
    <row r="40" spans="1:11" ht="15" thickBot="1" x14ac:dyDescent="0.4">
      <c r="B40" s="76"/>
      <c r="C40" s="122">
        <f>SUM(C38-C39)</f>
        <v>-110613.54000000004</v>
      </c>
      <c r="J40" s="140"/>
    </row>
    <row r="41" spans="1:11" ht="15" thickTop="1" x14ac:dyDescent="0.35">
      <c r="B41" s="76"/>
      <c r="C41" s="133"/>
      <c r="E41" s="13" t="s">
        <v>43</v>
      </c>
      <c r="F41" s="13"/>
      <c r="G41" s="13"/>
      <c r="H41" s="13"/>
      <c r="I41" s="13"/>
      <c r="J41" s="120">
        <v>12.39</v>
      </c>
    </row>
    <row r="42" spans="1:11" x14ac:dyDescent="0.35">
      <c r="A42" s="6" t="s">
        <v>64</v>
      </c>
      <c r="B42" s="81"/>
      <c r="C42" s="70">
        <v>1253</v>
      </c>
      <c r="E42" s="13" t="s">
        <v>65</v>
      </c>
      <c r="F42" s="13"/>
      <c r="G42" s="13"/>
      <c r="H42" s="13"/>
      <c r="I42" s="13"/>
      <c r="J42" s="120">
        <v>593.21</v>
      </c>
    </row>
    <row r="43" spans="1:11" x14ac:dyDescent="0.35">
      <c r="B43" s="76"/>
      <c r="C43" s="133" t="s">
        <v>50</v>
      </c>
      <c r="J43" s="15"/>
    </row>
    <row r="44" spans="1:11" x14ac:dyDescent="0.35">
      <c r="A44" s="7" t="s">
        <v>66</v>
      </c>
      <c r="B44" s="82"/>
      <c r="C44" s="128">
        <v>76749.73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58C29B-882C-4E75-B9C5-97EA262C4228}">
  <sheetPr codeName="Sheet63"/>
  <dimension ref="A1:AF44"/>
  <sheetViews>
    <sheetView topLeftCell="A10" zoomScale="70" zoomScaleNormal="70" workbookViewId="0">
      <selection activeCell="B29" sqref="B29"/>
    </sheetView>
  </sheetViews>
  <sheetFormatPr defaultRowHeight="14.5" x14ac:dyDescent="0.35"/>
  <cols>
    <col min="1" max="1" width="42" customWidth="1"/>
    <col min="2" max="2" width="34.54296875" style="115" customWidth="1"/>
    <col min="3" max="3" width="22" style="115" customWidth="1"/>
    <col min="4" max="4" width="18.6328125" customWidth="1"/>
    <col min="5" max="5" width="26.54296875" customWidth="1"/>
    <col min="6" max="6" width="25.90625" customWidth="1"/>
    <col min="12" max="12" width="14.453125" customWidth="1"/>
    <col min="16" max="16" width="14.36328125" style="15" customWidth="1"/>
    <col min="26" max="26" width="20.36328125" customWidth="1"/>
    <col min="28" max="28" width="14.54296875" customWidth="1"/>
  </cols>
  <sheetData>
    <row r="1" spans="1:32" x14ac:dyDescent="0.35">
      <c r="A1" s="33" t="s">
        <v>47</v>
      </c>
      <c r="B1" s="116" t="s">
        <v>86</v>
      </c>
      <c r="C1" s="105"/>
      <c r="D1" s="35"/>
      <c r="E1" s="35"/>
      <c r="F1" s="35"/>
    </row>
    <row r="2" spans="1:32" x14ac:dyDescent="0.35">
      <c r="B2" s="105"/>
      <c r="C2" s="105"/>
      <c r="D2" s="35"/>
      <c r="E2" s="35"/>
      <c r="F2" s="35"/>
    </row>
    <row r="3" spans="1:32" x14ac:dyDescent="0.35">
      <c r="A3" s="36" t="s">
        <v>1</v>
      </c>
      <c r="B3" s="106" t="s">
        <v>82</v>
      </c>
      <c r="C3" s="106" t="s">
        <v>70</v>
      </c>
      <c r="D3" s="37" t="s">
        <v>72</v>
      </c>
      <c r="E3" s="37" t="s">
        <v>73</v>
      </c>
      <c r="F3" s="37" t="s">
        <v>74</v>
      </c>
      <c r="G3" s="38" t="s">
        <v>50</v>
      </c>
      <c r="X3" t="s">
        <v>51</v>
      </c>
      <c r="Y3" s="15">
        <v>3</v>
      </c>
      <c r="Z3" s="15">
        <f>Y3*210000</f>
        <v>630000</v>
      </c>
    </row>
    <row r="4" spans="1:32" x14ac:dyDescent="0.35">
      <c r="A4" s="39" t="s">
        <v>4</v>
      </c>
      <c r="B4" s="102">
        <v>62904.639999999999</v>
      </c>
      <c r="C4" s="102">
        <v>307087.13</v>
      </c>
      <c r="D4" s="102">
        <v>1270.9000000000001</v>
      </c>
      <c r="E4" s="41">
        <v>54</v>
      </c>
      <c r="F4" s="41">
        <v>187</v>
      </c>
      <c r="L4" s="189"/>
      <c r="X4" t="s">
        <v>52</v>
      </c>
      <c r="Y4" s="15">
        <v>1</v>
      </c>
      <c r="Z4" s="15">
        <f>Y4*70000</f>
        <v>70000</v>
      </c>
    </row>
    <row r="5" spans="1:32" x14ac:dyDescent="0.35">
      <c r="A5" s="39" t="s">
        <v>5</v>
      </c>
      <c r="B5" s="102">
        <v>9683.98</v>
      </c>
      <c r="C5" s="102">
        <v>23320.23</v>
      </c>
      <c r="D5" s="102">
        <v>0</v>
      </c>
      <c r="E5" s="41">
        <v>50</v>
      </c>
      <c r="F5" s="41">
        <v>149</v>
      </c>
      <c r="L5" s="189"/>
      <c r="Y5" s="15"/>
      <c r="Z5" s="42">
        <f>SUM(Z3:Z4)</f>
        <v>700000</v>
      </c>
    </row>
    <row r="6" spans="1:32" x14ac:dyDescent="0.35">
      <c r="A6" s="39" t="s">
        <v>6</v>
      </c>
      <c r="B6" s="102">
        <v>4200.53</v>
      </c>
      <c r="C6" s="102">
        <v>18960.509999999998</v>
      </c>
      <c r="D6" s="102">
        <v>0</v>
      </c>
      <c r="E6" s="41">
        <v>57</v>
      </c>
      <c r="F6" s="41">
        <v>167</v>
      </c>
      <c r="L6" s="189"/>
      <c r="Y6" s="15"/>
      <c r="Z6" s="42"/>
    </row>
    <row r="7" spans="1:32" x14ac:dyDescent="0.35">
      <c r="A7" s="39" t="s">
        <v>7</v>
      </c>
      <c r="B7" s="102">
        <v>5204.78</v>
      </c>
      <c r="C7" s="102">
        <v>24684.65</v>
      </c>
      <c r="D7" s="102">
        <v>-625</v>
      </c>
      <c r="E7" s="41">
        <v>40</v>
      </c>
      <c r="F7" s="41">
        <v>114</v>
      </c>
      <c r="L7" s="189"/>
      <c r="X7" t="s">
        <v>53</v>
      </c>
      <c r="Y7" s="15">
        <f>Y3</f>
        <v>3</v>
      </c>
      <c r="Z7" s="15">
        <f>Y7*35000</f>
        <v>105000</v>
      </c>
    </row>
    <row r="8" spans="1:32" x14ac:dyDescent="0.35">
      <c r="A8" s="39" t="s">
        <v>8</v>
      </c>
      <c r="B8" s="102">
        <v>3506.72</v>
      </c>
      <c r="C8" s="102">
        <v>26486.11</v>
      </c>
      <c r="D8" s="102">
        <v>2405.9299999999998</v>
      </c>
      <c r="E8" s="41">
        <v>21</v>
      </c>
      <c r="F8" s="41">
        <v>69</v>
      </c>
      <c r="L8" s="189"/>
      <c r="Y8" s="15"/>
      <c r="Z8" s="15"/>
    </row>
    <row r="9" spans="1:32" x14ac:dyDescent="0.35">
      <c r="A9" s="39" t="s">
        <v>9</v>
      </c>
      <c r="B9" s="102">
        <v>4349.58</v>
      </c>
      <c r="C9" s="102">
        <v>14775.38</v>
      </c>
      <c r="D9" s="102">
        <v>328.59000000000003</v>
      </c>
      <c r="E9" s="41">
        <v>52</v>
      </c>
      <c r="F9" s="41">
        <v>167</v>
      </c>
      <c r="L9" s="189"/>
      <c r="Y9" s="15"/>
      <c r="Z9" s="15"/>
    </row>
    <row r="10" spans="1:32" x14ac:dyDescent="0.35">
      <c r="A10" s="39" t="s">
        <v>10</v>
      </c>
      <c r="B10" s="102">
        <v>4136.95</v>
      </c>
      <c r="C10" s="102">
        <v>15991.91</v>
      </c>
      <c r="D10" s="102">
        <v>-366.81000000000006</v>
      </c>
      <c r="E10" s="41">
        <v>39</v>
      </c>
      <c r="F10" s="41">
        <v>129</v>
      </c>
      <c r="L10" s="189"/>
      <c r="Y10" s="26" t="s">
        <v>54</v>
      </c>
      <c r="Z10" s="26"/>
      <c r="AA10" s="6"/>
      <c r="AB10" s="6"/>
      <c r="AC10" s="6"/>
      <c r="AD10" s="6"/>
      <c r="AE10" s="6"/>
      <c r="AF10" s="6"/>
    </row>
    <row r="11" spans="1:32" x14ac:dyDescent="0.35">
      <c r="A11" s="39" t="s">
        <v>11</v>
      </c>
      <c r="B11" s="102">
        <v>7850.75</v>
      </c>
      <c r="C11" s="102">
        <v>32845.800000000003</v>
      </c>
      <c r="D11" s="102">
        <v>2730.8700000000003</v>
      </c>
      <c r="E11" s="41">
        <v>71</v>
      </c>
      <c r="F11" s="41">
        <v>176</v>
      </c>
      <c r="L11" s="189"/>
    </row>
    <row r="12" spans="1:32" x14ac:dyDescent="0.35">
      <c r="A12" s="39" t="s">
        <v>12</v>
      </c>
      <c r="B12" s="102">
        <v>4636.41</v>
      </c>
      <c r="C12" s="102">
        <v>66279.28</v>
      </c>
      <c r="D12" s="102">
        <v>0</v>
      </c>
      <c r="E12" s="41">
        <v>20</v>
      </c>
      <c r="F12" s="41">
        <v>60</v>
      </c>
      <c r="L12" s="189"/>
    </row>
    <row r="13" spans="1:32" x14ac:dyDescent="0.35">
      <c r="A13" s="39" t="s">
        <v>13</v>
      </c>
      <c r="B13" s="102">
        <v>2164.7399999999998</v>
      </c>
      <c r="C13" s="102">
        <v>6326.47</v>
      </c>
      <c r="D13" s="102">
        <v>0</v>
      </c>
      <c r="E13" s="41">
        <v>24</v>
      </c>
      <c r="F13" s="41">
        <v>67</v>
      </c>
      <c r="L13" s="189"/>
    </row>
    <row r="14" spans="1:32" x14ac:dyDescent="0.35">
      <c r="A14" s="39" t="s">
        <v>14</v>
      </c>
      <c r="B14" s="102">
        <v>2287.69</v>
      </c>
      <c r="C14" s="102">
        <v>30259.360000000001</v>
      </c>
      <c r="D14" s="102">
        <v>176.01</v>
      </c>
      <c r="E14" s="41">
        <v>24</v>
      </c>
      <c r="F14" s="41">
        <v>84</v>
      </c>
      <c r="L14" s="189"/>
    </row>
    <row r="15" spans="1:32" x14ac:dyDescent="0.35">
      <c r="A15" s="39" t="s">
        <v>15</v>
      </c>
      <c r="B15" s="102">
        <v>2098.14</v>
      </c>
      <c r="C15" s="102">
        <v>5730.42</v>
      </c>
      <c r="D15" s="102">
        <v>1643.48</v>
      </c>
      <c r="E15" s="41">
        <v>27</v>
      </c>
      <c r="F15" s="41">
        <v>73</v>
      </c>
      <c r="L15" s="189"/>
    </row>
    <row r="16" spans="1:32" x14ac:dyDescent="0.35">
      <c r="A16" s="39" t="s">
        <v>79</v>
      </c>
      <c r="B16" s="102">
        <v>10216.89</v>
      </c>
      <c r="C16" s="102">
        <v>36809.81</v>
      </c>
      <c r="D16" s="102">
        <v>-303.39999999999998</v>
      </c>
      <c r="E16" s="41">
        <v>62</v>
      </c>
      <c r="F16" s="41">
        <v>220</v>
      </c>
      <c r="G16" s="43"/>
      <c r="L16" s="190"/>
    </row>
    <row r="17" spans="1:22" x14ac:dyDescent="0.35">
      <c r="A17" s="39" t="s">
        <v>17</v>
      </c>
      <c r="B17" s="102">
        <v>420.8</v>
      </c>
      <c r="C17" s="102">
        <v>2644.34</v>
      </c>
      <c r="D17" s="102">
        <v>217.39</v>
      </c>
      <c r="E17" s="41">
        <v>16</v>
      </c>
      <c r="F17" s="41">
        <v>34</v>
      </c>
      <c r="G17" s="43"/>
      <c r="L17" s="189"/>
    </row>
    <row r="18" spans="1:22" x14ac:dyDescent="0.35">
      <c r="A18" s="39" t="s">
        <v>18</v>
      </c>
      <c r="B18" s="102">
        <v>1665.93</v>
      </c>
      <c r="C18" s="102">
        <v>5916.65</v>
      </c>
      <c r="D18" s="102">
        <v>0</v>
      </c>
      <c r="E18" s="41">
        <v>12</v>
      </c>
      <c r="F18" s="41">
        <v>34</v>
      </c>
      <c r="G18" s="43"/>
      <c r="L18" s="189"/>
    </row>
    <row r="19" spans="1:22" x14ac:dyDescent="0.35">
      <c r="A19" s="39" t="s">
        <v>19</v>
      </c>
      <c r="B19" s="102">
        <v>1781.42</v>
      </c>
      <c r="C19" s="102">
        <v>5705.4</v>
      </c>
      <c r="D19" s="102">
        <v>2563.9</v>
      </c>
      <c r="E19" s="41">
        <v>19</v>
      </c>
      <c r="F19" s="41">
        <v>50</v>
      </c>
      <c r="G19" s="44"/>
      <c r="L19" s="189"/>
    </row>
    <row r="20" spans="1:22" x14ac:dyDescent="0.35">
      <c r="A20" s="39" t="s">
        <v>20</v>
      </c>
      <c r="B20" s="102">
        <v>5390.89</v>
      </c>
      <c r="C20" s="102">
        <v>11095.35</v>
      </c>
      <c r="D20" s="102">
        <v>0</v>
      </c>
      <c r="E20" s="41">
        <v>17</v>
      </c>
      <c r="F20" s="41">
        <v>41</v>
      </c>
      <c r="G20" s="44"/>
      <c r="L20" s="189"/>
    </row>
    <row r="21" spans="1:22" x14ac:dyDescent="0.35">
      <c r="A21" s="39" t="s">
        <v>21</v>
      </c>
      <c r="B21" s="102">
        <v>2657.41</v>
      </c>
      <c r="C21" s="102">
        <v>6782.32</v>
      </c>
      <c r="D21" s="102">
        <v>0</v>
      </c>
      <c r="E21" s="41">
        <v>23</v>
      </c>
      <c r="F21" s="41">
        <v>48</v>
      </c>
      <c r="L21" s="189"/>
    </row>
    <row r="22" spans="1:22" x14ac:dyDescent="0.35">
      <c r="A22" s="39" t="s">
        <v>22</v>
      </c>
      <c r="B22" s="102">
        <v>0</v>
      </c>
      <c r="C22" s="102">
        <v>3239.55</v>
      </c>
      <c r="D22" s="102">
        <v>0</v>
      </c>
      <c r="E22" s="41">
        <v>0</v>
      </c>
      <c r="F22" s="41">
        <v>11</v>
      </c>
      <c r="G22" s="44"/>
      <c r="L22" s="189"/>
    </row>
    <row r="23" spans="1:22" x14ac:dyDescent="0.35">
      <c r="A23" s="39" t="s">
        <v>23</v>
      </c>
      <c r="B23" s="102">
        <v>0</v>
      </c>
      <c r="C23" s="102">
        <v>0</v>
      </c>
      <c r="D23" s="102">
        <v>0</v>
      </c>
      <c r="E23" s="41">
        <v>0</v>
      </c>
      <c r="F23" s="41">
        <v>0</v>
      </c>
      <c r="L23" s="189"/>
      <c r="V23" s="74"/>
    </row>
    <row r="24" spans="1:22" ht="15" thickBot="1" x14ac:dyDescent="0.4">
      <c r="A24" s="36" t="s">
        <v>55</v>
      </c>
      <c r="B24" s="103">
        <f>SUM(B4:B23)</f>
        <v>135158.25</v>
      </c>
      <c r="C24" s="103">
        <f>SUM(C4:C23)</f>
        <v>644940.67000000004</v>
      </c>
      <c r="D24" s="103">
        <f>SUM(D4:D23)</f>
        <v>10041.860000000002</v>
      </c>
      <c r="E24" s="46">
        <f>SUM(E4:E23)</f>
        <v>628</v>
      </c>
      <c r="F24" s="46">
        <f t="shared" ref="F24" si="0">SUM(F4:F23)</f>
        <v>1880</v>
      </c>
    </row>
    <row r="25" spans="1:22" x14ac:dyDescent="0.35">
      <c r="B25" s="105"/>
      <c r="C25" s="105"/>
      <c r="D25" s="35"/>
      <c r="E25" s="35"/>
      <c r="F25" s="35"/>
    </row>
    <row r="26" spans="1:22" x14ac:dyDescent="0.35">
      <c r="A26" s="2" t="s">
        <v>76</v>
      </c>
      <c r="B26" s="107">
        <f>IF(AND(WEEKDAY(B1, 2)&lt;6, WEEKDAY(B1, 2)&lt;&gt;7), 210000, 70000)</f>
        <v>210000</v>
      </c>
      <c r="C26" s="107">
        <f>B30</f>
        <v>700000</v>
      </c>
      <c r="G26" s="49" t="s">
        <v>26</v>
      </c>
      <c r="H26" s="49"/>
      <c r="I26" s="49"/>
      <c r="J26" s="49"/>
      <c r="K26" s="49"/>
      <c r="L26" s="118">
        <v>1522.47</v>
      </c>
      <c r="P26"/>
    </row>
    <row r="27" spans="1:22" ht="15" thickBot="1" x14ac:dyDescent="0.4">
      <c r="B27" s="108">
        <f>SUM(B24-B26)</f>
        <v>-74841.75</v>
      </c>
      <c r="C27" s="108">
        <f t="shared" ref="C27" si="1">SUM(C24-C26)</f>
        <v>-55059.329999999958</v>
      </c>
      <c r="G27" s="49" t="s">
        <v>28</v>
      </c>
      <c r="H27" s="49"/>
      <c r="I27" s="49"/>
      <c r="J27" s="49"/>
      <c r="K27" s="49"/>
      <c r="L27" s="118">
        <v>5477.08</v>
      </c>
      <c r="P27"/>
    </row>
    <row r="28" spans="1:22" ht="15" thickTop="1" x14ac:dyDescent="0.35">
      <c r="B28" s="105"/>
      <c r="C28" s="105"/>
      <c r="D28" s="51"/>
      <c r="M28" s="15"/>
      <c r="P28"/>
    </row>
    <row r="29" spans="1:22" x14ac:dyDescent="0.35">
      <c r="A29" s="3" t="s">
        <v>57</v>
      </c>
      <c r="B29" s="109">
        <v>599051.68000000005</v>
      </c>
      <c r="C29"/>
      <c r="G29" s="9" t="s">
        <v>29</v>
      </c>
      <c r="H29" s="9"/>
      <c r="I29" s="9"/>
      <c r="J29" s="9"/>
      <c r="K29" s="9"/>
      <c r="L29" s="16"/>
      <c r="P29"/>
    </row>
    <row r="30" spans="1:22" x14ac:dyDescent="0.35">
      <c r="A30" s="3" t="s">
        <v>58</v>
      </c>
      <c r="B30" s="109">
        <f>Z5</f>
        <v>700000</v>
      </c>
      <c r="C30"/>
      <c r="G30" s="9" t="s">
        <v>31</v>
      </c>
      <c r="H30" s="9"/>
      <c r="I30" s="9"/>
      <c r="J30" s="9"/>
      <c r="K30" s="9"/>
      <c r="L30" s="141">
        <v>6.96</v>
      </c>
      <c r="P30"/>
    </row>
    <row r="31" spans="1:22" ht="15" thickBot="1" x14ac:dyDescent="0.4">
      <c r="B31" s="108">
        <f>SUM(B29-B30)</f>
        <v>-100948.31999999995</v>
      </c>
      <c r="C31"/>
      <c r="L31" s="15"/>
      <c r="P31"/>
    </row>
    <row r="32" spans="1:22" ht="15" thickTop="1" x14ac:dyDescent="0.35">
      <c r="B32" s="110"/>
      <c r="C32"/>
      <c r="G32" s="56" t="s">
        <v>33</v>
      </c>
      <c r="H32" s="56"/>
      <c r="I32" s="56"/>
      <c r="J32" s="56"/>
      <c r="K32" s="56"/>
      <c r="L32" s="57" t="s">
        <v>59</v>
      </c>
      <c r="P32"/>
    </row>
    <row r="33" spans="1:16" x14ac:dyDescent="0.35">
      <c r="A33" s="59" t="s">
        <v>60</v>
      </c>
      <c r="B33" s="111">
        <v>2336.46</v>
      </c>
      <c r="C33"/>
      <c r="G33" s="56" t="s">
        <v>34</v>
      </c>
      <c r="H33" s="56"/>
      <c r="I33" s="56"/>
      <c r="J33" s="56"/>
      <c r="K33" s="56"/>
      <c r="L33" s="57" t="s">
        <v>59</v>
      </c>
      <c r="P33"/>
    </row>
    <row r="34" spans="1:16" x14ac:dyDescent="0.35">
      <c r="A34" s="59" t="s">
        <v>61</v>
      </c>
      <c r="B34" s="111">
        <f>Z7</f>
        <v>105000</v>
      </c>
      <c r="C34"/>
      <c r="L34" s="15"/>
      <c r="P34"/>
    </row>
    <row r="35" spans="1:16" ht="15" thickBot="1" x14ac:dyDescent="0.4">
      <c r="B35" s="108">
        <f>SUM(B33-B34)</f>
        <v>-102663.54</v>
      </c>
      <c r="C35"/>
      <c r="G35" s="62" t="s">
        <v>37</v>
      </c>
      <c r="H35" s="62"/>
      <c r="I35" s="62"/>
      <c r="J35" s="62"/>
      <c r="K35" s="62"/>
      <c r="L35" s="63"/>
      <c r="P35"/>
    </row>
    <row r="36" spans="1:16" ht="15" thickTop="1" x14ac:dyDescent="0.35">
      <c r="B36" s="110"/>
      <c r="C36"/>
      <c r="G36" s="62" t="s">
        <v>38</v>
      </c>
      <c r="H36" s="62"/>
      <c r="I36" s="62"/>
      <c r="J36" s="62"/>
      <c r="K36" s="62"/>
      <c r="L36" s="63"/>
      <c r="P36"/>
    </row>
    <row r="37" spans="1:16" x14ac:dyDescent="0.35">
      <c r="A37" s="64" t="s">
        <v>62</v>
      </c>
      <c r="B37" s="112">
        <f>SUM(B29,B33)</f>
        <v>601388.14</v>
      </c>
      <c r="C37"/>
      <c r="L37" s="15"/>
      <c r="M37" t="s">
        <v>50</v>
      </c>
      <c r="P37"/>
    </row>
    <row r="38" spans="1:16" x14ac:dyDescent="0.35">
      <c r="A38" s="64" t="s">
        <v>63</v>
      </c>
      <c r="B38" s="112">
        <f>SUM(B30,B34)</f>
        <v>805000</v>
      </c>
      <c r="C38"/>
      <c r="G38" s="67" t="s">
        <v>40</v>
      </c>
      <c r="H38" s="67"/>
      <c r="I38" s="67"/>
      <c r="J38" s="67"/>
      <c r="K38" s="67"/>
      <c r="L38" s="119">
        <v>417.41</v>
      </c>
      <c r="P38"/>
    </row>
    <row r="39" spans="1:16" ht="15" thickBot="1" x14ac:dyDescent="0.4">
      <c r="B39" s="108">
        <f>B37-B38</f>
        <v>-203611.86</v>
      </c>
      <c r="C39"/>
      <c r="G39" s="67" t="s">
        <v>42</v>
      </c>
      <c r="H39" s="67"/>
      <c r="I39" s="67"/>
      <c r="J39" s="67"/>
      <c r="K39" s="67"/>
      <c r="L39" s="119">
        <v>1318.51</v>
      </c>
      <c r="P39"/>
    </row>
    <row r="40" spans="1:16" ht="15" thickTop="1" x14ac:dyDescent="0.35">
      <c r="B40" s="105"/>
      <c r="C40"/>
      <c r="L40" s="140"/>
      <c r="P40"/>
    </row>
    <row r="41" spans="1:16" x14ac:dyDescent="0.35">
      <c r="A41" s="6" t="s">
        <v>64</v>
      </c>
      <c r="B41" s="117">
        <v>1880</v>
      </c>
      <c r="C41"/>
      <c r="G41" s="13" t="s">
        <v>43</v>
      </c>
      <c r="H41" s="13"/>
      <c r="I41" s="13"/>
      <c r="J41" s="13"/>
      <c r="K41" s="13"/>
      <c r="L41" s="120">
        <v>228.37</v>
      </c>
      <c r="P41"/>
    </row>
    <row r="42" spans="1:16" x14ac:dyDescent="0.35">
      <c r="B42" s="105"/>
      <c r="C42"/>
      <c r="G42" s="13" t="s">
        <v>65</v>
      </c>
      <c r="H42" s="13"/>
      <c r="I42" s="13"/>
      <c r="J42" s="13"/>
      <c r="K42" s="13"/>
      <c r="L42" s="120">
        <v>821.58</v>
      </c>
      <c r="P42"/>
    </row>
    <row r="43" spans="1:16" x14ac:dyDescent="0.35">
      <c r="A43" s="7" t="s">
        <v>66</v>
      </c>
      <c r="B43" s="114">
        <v>98606.45</v>
      </c>
      <c r="C43"/>
      <c r="O43" s="15"/>
      <c r="P43"/>
    </row>
    <row r="44" spans="1:16" x14ac:dyDescent="0.35">
      <c r="B44" s="105"/>
      <c r="C44" s="105"/>
      <c r="D44" s="35"/>
      <c r="F44" s="35"/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6897F-7464-4E22-8E81-445A47429B05}">
  <sheetPr codeName="Sheet64"/>
  <dimension ref="A1:T45"/>
  <sheetViews>
    <sheetView zoomScale="80" zoomScaleNormal="80" workbookViewId="0">
      <selection activeCell="D34" sqref="D34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45329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4</v>
      </c>
      <c r="T3" s="15">
        <f>S3*210000</f>
        <v>840000</v>
      </c>
    </row>
    <row r="4" spans="1:20" x14ac:dyDescent="0.35">
      <c r="A4" s="39" t="s">
        <v>4</v>
      </c>
      <c r="B4" s="181">
        <v>81444.81</v>
      </c>
      <c r="C4" s="154">
        <v>47</v>
      </c>
      <c r="J4" s="15"/>
      <c r="R4" t="s">
        <v>84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81">
        <v>3428.66</v>
      </c>
      <c r="C5" s="154">
        <v>37</v>
      </c>
      <c r="J5" s="15"/>
      <c r="S5" s="15"/>
      <c r="T5" s="42">
        <f>SUM(T3:T4)</f>
        <v>910000</v>
      </c>
    </row>
    <row r="6" spans="1:20" x14ac:dyDescent="0.35">
      <c r="A6" s="39" t="s">
        <v>6</v>
      </c>
      <c r="B6" s="181">
        <v>6583.3</v>
      </c>
      <c r="C6" s="154">
        <v>44</v>
      </c>
      <c r="J6" s="15"/>
      <c r="S6" s="15"/>
      <c r="T6" s="42"/>
    </row>
    <row r="7" spans="1:20" x14ac:dyDescent="0.35">
      <c r="A7" s="39" t="s">
        <v>7</v>
      </c>
      <c r="B7" s="181">
        <v>8290.81</v>
      </c>
      <c r="C7" s="154">
        <v>27</v>
      </c>
      <c r="J7" s="15"/>
      <c r="R7" t="s">
        <v>53</v>
      </c>
      <c r="S7" s="15">
        <f>S3</f>
        <v>4</v>
      </c>
      <c r="T7" s="15">
        <f>S7*35000</f>
        <v>140000</v>
      </c>
    </row>
    <row r="8" spans="1:20" x14ac:dyDescent="0.35">
      <c r="A8" s="39" t="s">
        <v>8</v>
      </c>
      <c r="B8" s="181">
        <v>15643.55</v>
      </c>
      <c r="C8" s="154">
        <v>24</v>
      </c>
      <c r="J8" s="15"/>
      <c r="S8" s="15"/>
      <c r="T8" s="15"/>
    </row>
    <row r="9" spans="1:20" x14ac:dyDescent="0.35">
      <c r="A9" s="39" t="s">
        <v>9</v>
      </c>
      <c r="B9" s="181">
        <v>2348.63</v>
      </c>
      <c r="C9" s="154">
        <v>35</v>
      </c>
      <c r="J9" s="15"/>
      <c r="S9" s="15"/>
      <c r="T9" s="15"/>
    </row>
    <row r="10" spans="1:20" x14ac:dyDescent="0.35">
      <c r="A10" s="39" t="s">
        <v>10</v>
      </c>
      <c r="B10" s="181">
        <v>4087.1</v>
      </c>
      <c r="C10" s="154">
        <v>34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5230.3100000000004</v>
      </c>
      <c r="C11" s="154">
        <v>39</v>
      </c>
      <c r="J11" s="15"/>
    </row>
    <row r="12" spans="1:20" x14ac:dyDescent="0.35">
      <c r="A12" s="39" t="s">
        <v>12</v>
      </c>
      <c r="B12" s="181">
        <v>4718.3100000000004</v>
      </c>
      <c r="C12" s="154">
        <v>22</v>
      </c>
      <c r="J12" s="15"/>
    </row>
    <row r="13" spans="1:20" x14ac:dyDescent="0.35">
      <c r="A13" s="39" t="s">
        <v>13</v>
      </c>
      <c r="B13" s="181">
        <v>1040.45</v>
      </c>
      <c r="C13" s="154">
        <v>15</v>
      </c>
      <c r="J13" s="15"/>
    </row>
    <row r="14" spans="1:20" x14ac:dyDescent="0.35">
      <c r="A14" s="39" t="s">
        <v>14</v>
      </c>
      <c r="B14" s="181">
        <v>5273.63</v>
      </c>
      <c r="C14" s="154">
        <v>24</v>
      </c>
      <c r="J14" s="15"/>
    </row>
    <row r="15" spans="1:20" x14ac:dyDescent="0.35">
      <c r="A15" s="39" t="s">
        <v>15</v>
      </c>
      <c r="B15" s="181">
        <v>1981.49</v>
      </c>
      <c r="C15" s="154">
        <v>24</v>
      </c>
      <c r="J15" s="15"/>
    </row>
    <row r="16" spans="1:20" x14ac:dyDescent="0.35">
      <c r="A16" s="39" t="s">
        <v>16</v>
      </c>
      <c r="B16" s="181">
        <v>6943.65</v>
      </c>
      <c r="C16" s="154">
        <v>57</v>
      </c>
      <c r="D16" s="43"/>
      <c r="J16" s="15"/>
    </row>
    <row r="17" spans="1:19" x14ac:dyDescent="0.35">
      <c r="A17" s="39" t="s">
        <v>17</v>
      </c>
      <c r="B17" s="181">
        <v>819.67</v>
      </c>
      <c r="C17" s="154">
        <v>10</v>
      </c>
      <c r="D17" s="43"/>
      <c r="J17" s="15"/>
    </row>
    <row r="18" spans="1:19" x14ac:dyDescent="0.35">
      <c r="A18" s="39" t="s">
        <v>18</v>
      </c>
      <c r="B18" s="181">
        <v>441.73</v>
      </c>
      <c r="C18" s="154">
        <v>5</v>
      </c>
      <c r="D18" s="43"/>
      <c r="J18" s="15"/>
    </row>
    <row r="19" spans="1:19" x14ac:dyDescent="0.35">
      <c r="A19" s="39" t="s">
        <v>19</v>
      </c>
      <c r="B19" s="181">
        <v>9591.4599999999991</v>
      </c>
      <c r="C19" s="154">
        <v>10</v>
      </c>
      <c r="D19" s="44"/>
      <c r="J19" s="15"/>
    </row>
    <row r="20" spans="1:19" x14ac:dyDescent="0.35">
      <c r="A20" s="39" t="s">
        <v>20</v>
      </c>
      <c r="B20" s="181">
        <v>3259.66</v>
      </c>
      <c r="C20" s="154">
        <v>9</v>
      </c>
      <c r="D20" s="44"/>
      <c r="J20" s="15"/>
    </row>
    <row r="21" spans="1:19" x14ac:dyDescent="0.35">
      <c r="A21" s="39" t="s">
        <v>21</v>
      </c>
      <c r="B21" s="181">
        <v>1268.94</v>
      </c>
      <c r="C21" s="154">
        <v>10</v>
      </c>
      <c r="J21" s="15"/>
      <c r="S21" t="s">
        <v>50</v>
      </c>
    </row>
    <row r="22" spans="1:19" x14ac:dyDescent="0.35">
      <c r="A22" s="39" t="s">
        <v>22</v>
      </c>
      <c r="B22" s="181">
        <v>470.45</v>
      </c>
      <c r="C22" s="154">
        <v>4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162866.61000000004</v>
      </c>
      <c r="C24" s="46">
        <f>SUM(C4:C23)</f>
        <v>477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162866.61000000004</v>
      </c>
      <c r="E26" s="49" t="s">
        <v>26</v>
      </c>
      <c r="F26" s="49"/>
      <c r="G26" s="49"/>
      <c r="H26" s="49"/>
      <c r="I26" s="49"/>
      <c r="J26" s="162">
        <v>1236.3699999999999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6911.28</v>
      </c>
    </row>
    <row r="28" spans="1:19" ht="15" thickBot="1" x14ac:dyDescent="0.4">
      <c r="B28" s="76"/>
      <c r="C28" s="122">
        <f>SUM(C26-C27)</f>
        <v>-47133.389999999956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805777.07</v>
      </c>
      <c r="E30" s="9" t="s">
        <v>31</v>
      </c>
      <c r="F30" s="9"/>
      <c r="G30" s="9"/>
      <c r="H30" s="9"/>
      <c r="I30" s="9"/>
      <c r="J30" s="196">
        <v>8.26</v>
      </c>
    </row>
    <row r="31" spans="1:19" x14ac:dyDescent="0.35">
      <c r="A31" s="3" t="s">
        <v>58</v>
      </c>
      <c r="B31" s="78"/>
      <c r="C31" s="182">
        <v>910000</v>
      </c>
      <c r="J31" s="195"/>
    </row>
    <row r="32" spans="1:19" ht="15" thickBot="1" x14ac:dyDescent="0.4">
      <c r="B32" s="76"/>
      <c r="C32" s="187">
        <v>-104223</v>
      </c>
      <c r="E32" s="56" t="s">
        <v>33</v>
      </c>
      <c r="F32" s="56"/>
      <c r="G32" s="56"/>
      <c r="H32" s="56"/>
      <c r="I32" s="56"/>
      <c r="J32" s="197" t="s">
        <v>59</v>
      </c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3194.49</v>
      </c>
      <c r="J34" s="195"/>
    </row>
    <row r="35" spans="1:11" x14ac:dyDescent="0.35">
      <c r="A35" s="59" t="s">
        <v>61</v>
      </c>
      <c r="B35" s="79"/>
      <c r="C35" s="183">
        <v>140000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87">
        <v>-136806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v>808972</v>
      </c>
      <c r="E38" s="67" t="s">
        <v>40</v>
      </c>
      <c r="F38" s="67"/>
      <c r="G38" s="67"/>
      <c r="H38" s="67"/>
      <c r="I38" s="67"/>
      <c r="J38" s="175">
        <v>386.64</v>
      </c>
      <c r="K38" t="s">
        <v>50</v>
      </c>
    </row>
    <row r="39" spans="1:11" x14ac:dyDescent="0.35">
      <c r="A39" s="64" t="s">
        <v>63</v>
      </c>
      <c r="B39" s="80"/>
      <c r="C39" s="184">
        <v>1050000</v>
      </c>
      <c r="E39" s="67" t="s">
        <v>42</v>
      </c>
      <c r="F39" s="67"/>
      <c r="G39" s="67"/>
      <c r="H39" s="67"/>
      <c r="I39" s="67"/>
      <c r="J39" s="175">
        <v>1706.12</v>
      </c>
    </row>
    <row r="40" spans="1:11" ht="15" thickBot="1" x14ac:dyDescent="0.4">
      <c r="B40" s="76"/>
      <c r="C40" s="187">
        <v>-241028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185.46</v>
      </c>
    </row>
    <row r="42" spans="1:11" x14ac:dyDescent="0.35">
      <c r="A42" s="6" t="s">
        <v>64</v>
      </c>
      <c r="B42" s="81"/>
      <c r="C42" s="194">
        <v>2359</v>
      </c>
      <c r="E42" s="13" t="s">
        <v>65</v>
      </c>
      <c r="F42" s="13"/>
      <c r="G42" s="13"/>
      <c r="H42" s="13"/>
      <c r="I42" s="13"/>
      <c r="J42" s="178">
        <v>1036.72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206116.76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0DCBC3-4715-41B3-8EF0-4D2D6DA13F95}">
  <sheetPr codeName="Sheet65"/>
  <dimension ref="A1:T45"/>
  <sheetViews>
    <sheetView topLeftCell="A3" zoomScale="80" zoomScaleNormal="80" workbookViewId="0">
      <selection activeCell="B16" sqref="B16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45330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5</v>
      </c>
      <c r="T3" s="15">
        <f>S3*210000</f>
        <v>1050000</v>
      </c>
    </row>
    <row r="4" spans="1:20" x14ac:dyDescent="0.35">
      <c r="A4" s="39" t="s">
        <v>4</v>
      </c>
      <c r="B4" s="181">
        <v>79946.100000000006</v>
      </c>
      <c r="C4" s="154">
        <v>60</v>
      </c>
      <c r="J4" s="15"/>
      <c r="R4" t="s">
        <v>84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81">
        <v>4660.83</v>
      </c>
      <c r="C5" s="154">
        <v>33</v>
      </c>
      <c r="J5" s="15"/>
      <c r="S5" s="15"/>
      <c r="T5" s="42">
        <f>SUM(T3:T4)</f>
        <v>1120000</v>
      </c>
    </row>
    <row r="6" spans="1:20" x14ac:dyDescent="0.35">
      <c r="A6" s="39" t="s">
        <v>6</v>
      </c>
      <c r="B6" s="181">
        <v>4705.46</v>
      </c>
      <c r="C6" s="154">
        <v>31</v>
      </c>
      <c r="J6" s="15"/>
      <c r="S6" s="15"/>
      <c r="T6" s="42"/>
    </row>
    <row r="7" spans="1:20" x14ac:dyDescent="0.35">
      <c r="A7" s="39" t="s">
        <v>7</v>
      </c>
      <c r="B7" s="181">
        <v>6637.24</v>
      </c>
      <c r="C7" s="154">
        <v>35</v>
      </c>
      <c r="J7" s="15"/>
      <c r="R7" t="s">
        <v>53</v>
      </c>
      <c r="S7" s="15">
        <f>S3</f>
        <v>5</v>
      </c>
      <c r="T7" s="15">
        <f>S7*35000</f>
        <v>175000</v>
      </c>
    </row>
    <row r="8" spans="1:20" x14ac:dyDescent="0.35">
      <c r="A8" s="39" t="s">
        <v>8</v>
      </c>
      <c r="B8" s="181">
        <v>6514.83</v>
      </c>
      <c r="C8" s="154">
        <v>22</v>
      </c>
      <c r="J8" s="15"/>
      <c r="S8" s="15"/>
      <c r="T8" s="15"/>
    </row>
    <row r="9" spans="1:20" x14ac:dyDescent="0.35">
      <c r="A9" s="39" t="s">
        <v>9</v>
      </c>
      <c r="B9" s="181">
        <v>3526.77</v>
      </c>
      <c r="C9" s="154">
        <v>39</v>
      </c>
      <c r="J9" s="15"/>
      <c r="S9" s="15"/>
      <c r="T9" s="15"/>
    </row>
    <row r="10" spans="1:20" x14ac:dyDescent="0.35">
      <c r="A10" s="39" t="s">
        <v>10</v>
      </c>
      <c r="B10" s="181">
        <v>3522.77</v>
      </c>
      <c r="C10" s="154">
        <v>37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5850.08</v>
      </c>
      <c r="C11" s="154">
        <v>36</v>
      </c>
      <c r="J11" s="15"/>
    </row>
    <row r="12" spans="1:20" x14ac:dyDescent="0.35">
      <c r="A12" s="39" t="s">
        <v>12</v>
      </c>
      <c r="B12" s="181">
        <v>6908.3</v>
      </c>
      <c r="C12" s="154">
        <v>14</v>
      </c>
      <c r="J12" s="15"/>
    </row>
    <row r="13" spans="1:20" x14ac:dyDescent="0.35">
      <c r="A13" s="39" t="s">
        <v>13</v>
      </c>
      <c r="B13" s="181">
        <v>218.28</v>
      </c>
      <c r="C13" s="154">
        <v>4</v>
      </c>
      <c r="J13" s="15"/>
    </row>
    <row r="14" spans="1:20" x14ac:dyDescent="0.35">
      <c r="A14" s="39" t="s">
        <v>14</v>
      </c>
      <c r="B14" s="181">
        <v>10061.16</v>
      </c>
      <c r="C14" s="154">
        <v>25</v>
      </c>
      <c r="J14" s="15"/>
    </row>
    <row r="15" spans="1:20" x14ac:dyDescent="0.35">
      <c r="A15" s="39" t="s">
        <v>15</v>
      </c>
      <c r="B15" s="181">
        <v>10483.26</v>
      </c>
      <c r="C15" s="154">
        <v>27</v>
      </c>
      <c r="J15" s="15"/>
    </row>
    <row r="16" spans="1:20" x14ac:dyDescent="0.35">
      <c r="A16" s="39" t="s">
        <v>16</v>
      </c>
      <c r="B16" s="181">
        <v>9656.99</v>
      </c>
      <c r="C16" s="154">
        <v>58</v>
      </c>
      <c r="D16" s="43"/>
      <c r="J16" s="15"/>
    </row>
    <row r="17" spans="1:19" x14ac:dyDescent="0.35">
      <c r="A17" s="39" t="s">
        <v>17</v>
      </c>
      <c r="B17" s="181">
        <v>2183.48</v>
      </c>
      <c r="C17" s="154">
        <v>18</v>
      </c>
      <c r="D17" s="43"/>
      <c r="J17" s="15"/>
    </row>
    <row r="18" spans="1:19" x14ac:dyDescent="0.35">
      <c r="A18" s="39" t="s">
        <v>18</v>
      </c>
      <c r="B18" s="181">
        <v>366.53</v>
      </c>
      <c r="C18" s="154">
        <v>2</v>
      </c>
      <c r="D18" s="43"/>
      <c r="J18" s="15"/>
    </row>
    <row r="19" spans="1:19" x14ac:dyDescent="0.35">
      <c r="A19" s="39" t="s">
        <v>19</v>
      </c>
      <c r="B19" s="181">
        <v>3470.71</v>
      </c>
      <c r="C19" s="154">
        <v>16</v>
      </c>
      <c r="D19" s="44"/>
      <c r="J19" s="15"/>
    </row>
    <row r="20" spans="1:19" x14ac:dyDescent="0.35">
      <c r="A20" s="39" t="s">
        <v>20</v>
      </c>
      <c r="B20" s="181">
        <v>12246.71</v>
      </c>
      <c r="C20" s="154">
        <v>15</v>
      </c>
      <c r="D20" s="44"/>
      <c r="J20" s="15"/>
    </row>
    <row r="21" spans="1:19" x14ac:dyDescent="0.35">
      <c r="A21" s="39" t="s">
        <v>21</v>
      </c>
      <c r="B21" s="181">
        <v>3295.39</v>
      </c>
      <c r="C21" s="154">
        <v>12</v>
      </c>
      <c r="J21" s="15"/>
      <c r="S21" t="s">
        <v>50</v>
      </c>
    </row>
    <row r="22" spans="1:19" x14ac:dyDescent="0.35">
      <c r="A22" s="39" t="s">
        <v>22</v>
      </c>
      <c r="B22" s="181">
        <v>465.56</v>
      </c>
      <c r="C22" s="154">
        <v>6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174720.45000000004</v>
      </c>
      <c r="C24" s="46">
        <f>SUM(C4:C23)</f>
        <v>490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174720.45000000004</v>
      </c>
      <c r="E26" s="49" t="s">
        <v>26</v>
      </c>
      <c r="F26" s="49"/>
      <c r="G26" s="49"/>
      <c r="H26" s="49"/>
      <c r="I26" s="49"/>
      <c r="J26" s="162">
        <v>2007.2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9021.09</v>
      </c>
    </row>
    <row r="28" spans="1:19" ht="15" thickBot="1" x14ac:dyDescent="0.4">
      <c r="B28" s="76"/>
      <c r="C28" s="122">
        <f>SUM(C26-C27)</f>
        <v>-35279.549999999959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1011998.91</v>
      </c>
      <c r="E30" s="9" t="s">
        <v>31</v>
      </c>
      <c r="F30" s="9"/>
      <c r="G30" s="9"/>
      <c r="H30" s="9"/>
      <c r="I30" s="9"/>
      <c r="J30" s="196">
        <v>8.26</v>
      </c>
    </row>
    <row r="31" spans="1:19" x14ac:dyDescent="0.35">
      <c r="A31" s="3" t="s">
        <v>58</v>
      </c>
      <c r="B31" s="78"/>
      <c r="C31" s="182">
        <f>T5</f>
        <v>1120000</v>
      </c>
      <c r="J31" s="195"/>
    </row>
    <row r="32" spans="1:19" ht="15" thickBot="1" x14ac:dyDescent="0.4">
      <c r="B32" s="76"/>
      <c r="C32" s="187">
        <v>-104223</v>
      </c>
      <c r="E32" s="56" t="s">
        <v>33</v>
      </c>
      <c r="F32" s="56"/>
      <c r="G32" s="56"/>
      <c r="H32" s="56"/>
      <c r="I32" s="56"/>
      <c r="J32" s="197" t="s">
        <v>59</v>
      </c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3957.1</v>
      </c>
      <c r="J34" s="195"/>
    </row>
    <row r="35" spans="1:11" x14ac:dyDescent="0.35">
      <c r="A35" s="59" t="s">
        <v>61</v>
      </c>
      <c r="B35" s="79"/>
      <c r="C35" s="183">
        <f>T7</f>
        <v>175000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87">
        <v>-136806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1015956.01</v>
      </c>
      <c r="E38" s="67" t="s">
        <v>40</v>
      </c>
      <c r="F38" s="67"/>
      <c r="G38" s="67"/>
      <c r="H38" s="67"/>
      <c r="I38" s="67"/>
      <c r="J38" s="175">
        <v>477.97</v>
      </c>
      <c r="K38" t="s">
        <v>50</v>
      </c>
    </row>
    <row r="39" spans="1:11" x14ac:dyDescent="0.35">
      <c r="A39" s="64" t="s">
        <v>63</v>
      </c>
      <c r="B39" s="80"/>
      <c r="C39" s="184">
        <f>C31+C35</f>
        <v>1295000</v>
      </c>
      <c r="E39" s="67" t="s">
        <v>42</v>
      </c>
      <c r="F39" s="67"/>
      <c r="G39" s="67"/>
      <c r="H39" s="67"/>
      <c r="I39" s="67"/>
      <c r="J39" s="175">
        <v>2184.09</v>
      </c>
    </row>
    <row r="40" spans="1:11" ht="15" thickBot="1" x14ac:dyDescent="0.4">
      <c r="B40" s="76"/>
      <c r="C40" s="187">
        <v>-241028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301.05</v>
      </c>
    </row>
    <row r="42" spans="1:11" x14ac:dyDescent="0.35">
      <c r="A42" s="6" t="s">
        <v>64</v>
      </c>
      <c r="B42" s="81"/>
      <c r="C42" s="194">
        <v>2846</v>
      </c>
      <c r="E42" s="13" t="s">
        <v>65</v>
      </c>
      <c r="F42" s="13"/>
      <c r="G42" s="13"/>
      <c r="H42" s="13"/>
      <c r="I42" s="13"/>
      <c r="J42" s="178">
        <v>1353.16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138081.47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9C94F-70B9-417E-BDB8-40C3F0C412B9}">
  <sheetPr codeName="Sheet66"/>
  <dimension ref="A1:T45"/>
  <sheetViews>
    <sheetView zoomScale="80" zoomScaleNormal="80" workbookViewId="0">
      <selection activeCell="J42" sqref="J42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45331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6</v>
      </c>
      <c r="T3" s="15">
        <f>S3*210000</f>
        <v>1260000</v>
      </c>
    </row>
    <row r="4" spans="1:20" x14ac:dyDescent="0.35">
      <c r="A4" s="39" t="s">
        <v>4</v>
      </c>
      <c r="B4" s="181">
        <v>31074.53</v>
      </c>
      <c r="C4" s="154">
        <v>63</v>
      </c>
      <c r="J4" s="15"/>
      <c r="R4" t="s">
        <v>84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81">
        <v>21565.919999999998</v>
      </c>
      <c r="C5" s="154">
        <v>56</v>
      </c>
      <c r="J5" s="15"/>
      <c r="S5" s="15"/>
      <c r="T5" s="42">
        <f>SUM(T3:T4)</f>
        <v>1330000</v>
      </c>
    </row>
    <row r="6" spans="1:20" x14ac:dyDescent="0.35">
      <c r="A6" s="39" t="s">
        <v>6</v>
      </c>
      <c r="B6" s="181">
        <v>5665.84</v>
      </c>
      <c r="C6" s="154">
        <v>41</v>
      </c>
      <c r="J6" s="15"/>
      <c r="S6" s="15"/>
      <c r="T6" s="42"/>
    </row>
    <row r="7" spans="1:20" x14ac:dyDescent="0.35">
      <c r="A7" s="39" t="s">
        <v>7</v>
      </c>
      <c r="B7" s="181">
        <v>908.3</v>
      </c>
      <c r="C7" s="154">
        <v>21</v>
      </c>
      <c r="J7" s="15"/>
      <c r="R7" t="s">
        <v>53</v>
      </c>
      <c r="S7" s="15">
        <f>S3</f>
        <v>6</v>
      </c>
      <c r="T7" s="15">
        <f>S7*35000</f>
        <v>210000</v>
      </c>
    </row>
    <row r="8" spans="1:20" x14ac:dyDescent="0.35">
      <c r="A8" s="39" t="s">
        <v>8</v>
      </c>
      <c r="B8" s="181">
        <v>4665</v>
      </c>
      <c r="C8" s="154">
        <v>21</v>
      </c>
      <c r="J8" s="15"/>
      <c r="S8" s="15"/>
      <c r="T8" s="15"/>
    </row>
    <row r="9" spans="1:20" x14ac:dyDescent="0.35">
      <c r="A9" s="39" t="s">
        <v>9</v>
      </c>
      <c r="B9" s="181">
        <v>3351.33</v>
      </c>
      <c r="C9" s="154">
        <v>40</v>
      </c>
      <c r="J9" s="15"/>
      <c r="S9" s="15"/>
      <c r="T9" s="15"/>
    </row>
    <row r="10" spans="1:20" x14ac:dyDescent="0.35">
      <c r="A10" s="39" t="s">
        <v>10</v>
      </c>
      <c r="B10" s="181">
        <v>4631.28</v>
      </c>
      <c r="C10" s="154">
        <v>38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2135.4899999999998</v>
      </c>
      <c r="C11" s="154">
        <v>27</v>
      </c>
      <c r="J11" s="15"/>
    </row>
    <row r="12" spans="1:20" x14ac:dyDescent="0.35">
      <c r="A12" s="39" t="s">
        <v>12</v>
      </c>
      <c r="B12" s="181">
        <v>9173.7199999999993</v>
      </c>
      <c r="C12" s="154">
        <v>20</v>
      </c>
      <c r="J12" s="15"/>
    </row>
    <row r="13" spans="1:20" x14ac:dyDescent="0.35">
      <c r="A13" s="39" t="s">
        <v>13</v>
      </c>
      <c r="B13" s="181">
        <v>1159.7</v>
      </c>
      <c r="C13" s="154">
        <v>19</v>
      </c>
      <c r="J13" s="15"/>
    </row>
    <row r="14" spans="1:20" x14ac:dyDescent="0.35">
      <c r="A14" s="39" t="s">
        <v>14</v>
      </c>
      <c r="B14" s="181">
        <v>23282.82</v>
      </c>
      <c r="C14" s="154">
        <v>34</v>
      </c>
      <c r="J14" s="15"/>
    </row>
    <row r="15" spans="1:20" x14ac:dyDescent="0.35">
      <c r="A15" s="39" t="s">
        <v>15</v>
      </c>
      <c r="B15" s="181">
        <v>5614.96</v>
      </c>
      <c r="C15" s="154">
        <v>25</v>
      </c>
      <c r="J15" s="15"/>
    </row>
    <row r="16" spans="1:20" x14ac:dyDescent="0.35">
      <c r="A16" s="39" t="s">
        <v>16</v>
      </c>
      <c r="B16" s="181">
        <v>16199.36</v>
      </c>
      <c r="C16" s="154">
        <v>64</v>
      </c>
      <c r="D16" s="43"/>
      <c r="J16" s="15"/>
    </row>
    <row r="17" spans="1:19" x14ac:dyDescent="0.35">
      <c r="A17" s="39" t="s">
        <v>17</v>
      </c>
      <c r="B17" s="181">
        <v>1000.79</v>
      </c>
      <c r="C17" s="154">
        <v>16</v>
      </c>
      <c r="D17" s="43"/>
      <c r="J17" s="15"/>
    </row>
    <row r="18" spans="1:19" x14ac:dyDescent="0.35">
      <c r="A18" s="39" t="s">
        <v>18</v>
      </c>
      <c r="B18" s="181">
        <v>3393.43</v>
      </c>
      <c r="C18" s="154">
        <v>15</v>
      </c>
      <c r="D18" s="43"/>
      <c r="J18" s="15"/>
    </row>
    <row r="19" spans="1:19" x14ac:dyDescent="0.35">
      <c r="A19" s="39" t="s">
        <v>19</v>
      </c>
      <c r="B19" s="181">
        <v>4018.63</v>
      </c>
      <c r="C19" s="154">
        <v>12</v>
      </c>
      <c r="D19" s="44"/>
      <c r="J19" s="15"/>
    </row>
    <row r="20" spans="1:19" x14ac:dyDescent="0.35">
      <c r="A20" s="39" t="s">
        <v>20</v>
      </c>
      <c r="B20" s="181">
        <v>5406.86</v>
      </c>
      <c r="C20" s="154">
        <v>15</v>
      </c>
      <c r="D20" s="44"/>
      <c r="J20" s="15"/>
    </row>
    <row r="21" spans="1:19" x14ac:dyDescent="0.35">
      <c r="A21" s="39" t="s">
        <v>21</v>
      </c>
      <c r="B21" s="181">
        <v>9689.7000000000007</v>
      </c>
      <c r="C21" s="154">
        <v>16</v>
      </c>
      <c r="J21" s="15"/>
      <c r="S21" t="s">
        <v>50</v>
      </c>
    </row>
    <row r="22" spans="1:19" x14ac:dyDescent="0.35">
      <c r="A22" s="39" t="s">
        <v>22</v>
      </c>
      <c r="B22" s="181">
        <v>1130.83</v>
      </c>
      <c r="C22" s="154">
        <v>5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154068.49</v>
      </c>
      <c r="C24" s="46">
        <f>SUM(C4:C23)</f>
        <v>548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154068.49</v>
      </c>
      <c r="E26" s="49" t="s">
        <v>26</v>
      </c>
      <c r="F26" s="49"/>
      <c r="G26" s="49"/>
      <c r="H26" s="49"/>
      <c r="I26" s="49"/>
      <c r="J26" s="162">
        <v>2404.81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11519.93</v>
      </c>
    </row>
    <row r="28" spans="1:19" ht="15" thickBot="1" x14ac:dyDescent="0.4">
      <c r="B28" s="76"/>
      <c r="C28" s="122">
        <f>SUM(C26-C27)</f>
        <v>-55931.510000000009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>
        <v>191.3</v>
      </c>
    </row>
    <row r="30" spans="1:19" x14ac:dyDescent="0.35">
      <c r="A30" s="3" t="s">
        <v>57</v>
      </c>
      <c r="B30" s="78"/>
      <c r="C30" s="182">
        <v>1175502.71</v>
      </c>
      <c r="E30" s="9" t="s">
        <v>31</v>
      </c>
      <c r="F30" s="9"/>
      <c r="G30" s="9"/>
      <c r="H30" s="9"/>
      <c r="I30" s="9"/>
      <c r="J30" s="196">
        <v>199.56</v>
      </c>
    </row>
    <row r="31" spans="1:19" x14ac:dyDescent="0.35">
      <c r="A31" s="3" t="s">
        <v>58</v>
      </c>
      <c r="B31" s="78"/>
      <c r="C31" s="182">
        <f>T5</f>
        <v>1330000</v>
      </c>
      <c r="J31" s="195"/>
    </row>
    <row r="32" spans="1:19" ht="15" thickBot="1" x14ac:dyDescent="0.4">
      <c r="B32" s="76"/>
      <c r="C32" s="122">
        <f>SUM(C30-C31)</f>
        <v>-154497.29000000004</v>
      </c>
      <c r="E32" s="56" t="s">
        <v>33</v>
      </c>
      <c r="F32" s="56"/>
      <c r="G32" s="56"/>
      <c r="H32" s="56"/>
      <c r="I32" s="56"/>
      <c r="J32" s="197"/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4263.9799999999996</v>
      </c>
      <c r="J34" s="195"/>
    </row>
    <row r="35" spans="1:11" x14ac:dyDescent="0.35">
      <c r="A35" s="59" t="s">
        <v>61</v>
      </c>
      <c r="B35" s="79"/>
      <c r="C35" s="183">
        <f>T7</f>
        <v>210000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-205736.02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1179766.69</v>
      </c>
      <c r="E38" s="67" t="s">
        <v>40</v>
      </c>
      <c r="F38" s="67"/>
      <c r="G38" s="67"/>
      <c r="H38" s="67"/>
      <c r="I38" s="67"/>
      <c r="J38" s="175">
        <v>310.56</v>
      </c>
      <c r="K38" t="s">
        <v>50</v>
      </c>
    </row>
    <row r="39" spans="1:11" x14ac:dyDescent="0.35">
      <c r="A39" s="64" t="s">
        <v>63</v>
      </c>
      <c r="B39" s="80"/>
      <c r="C39" s="184">
        <f>C31+C35</f>
        <v>1540000</v>
      </c>
      <c r="E39" s="67" t="s">
        <v>42</v>
      </c>
      <c r="F39" s="67"/>
      <c r="G39" s="67"/>
      <c r="H39" s="67"/>
      <c r="I39" s="67"/>
      <c r="J39" s="175">
        <v>2494.65</v>
      </c>
    </row>
    <row r="40" spans="1:11" ht="15" thickBot="1" x14ac:dyDescent="0.4">
      <c r="B40" s="76"/>
      <c r="C40" s="122">
        <f>SUM(C38-C39)</f>
        <v>-360233.31000000006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360.72</v>
      </c>
    </row>
    <row r="42" spans="1:11" x14ac:dyDescent="0.35">
      <c r="A42" s="6" t="s">
        <v>64</v>
      </c>
      <c r="B42" s="81"/>
      <c r="C42" s="194">
        <v>3395</v>
      </c>
      <c r="E42" s="13" t="s">
        <v>65</v>
      </c>
      <c r="F42" s="13"/>
      <c r="G42" s="13"/>
      <c r="H42" s="13"/>
      <c r="I42" s="13"/>
      <c r="J42" s="178">
        <v>1727.98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538033.23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77A8C0-2952-4A69-B252-6FD7A88A3404}">
  <sheetPr codeName="Sheet67"/>
  <dimension ref="A1:T45"/>
  <sheetViews>
    <sheetView zoomScale="80" zoomScaleNormal="80" workbookViewId="0">
      <selection activeCell="B13" sqref="B13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45332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6</v>
      </c>
      <c r="T3" s="15">
        <f>S3*210000</f>
        <v>1260000</v>
      </c>
    </row>
    <row r="4" spans="1:20" x14ac:dyDescent="0.35">
      <c r="A4" s="39" t="s">
        <v>4</v>
      </c>
      <c r="B4" s="181">
        <v>9807.69</v>
      </c>
      <c r="C4" s="154">
        <v>37</v>
      </c>
      <c r="J4" s="15"/>
      <c r="R4" t="s">
        <v>84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81">
        <v>5368.86</v>
      </c>
      <c r="C5" s="154">
        <v>28</v>
      </c>
      <c r="J5" s="15"/>
      <c r="S5" s="15"/>
      <c r="T5" s="42">
        <f>SUM(T3:T4)</f>
        <v>1400000</v>
      </c>
    </row>
    <row r="6" spans="1:20" x14ac:dyDescent="0.35">
      <c r="A6" s="39" t="s">
        <v>6</v>
      </c>
      <c r="B6" s="199">
        <v>3653.44</v>
      </c>
      <c r="C6" s="154">
        <v>14</v>
      </c>
      <c r="J6" s="15"/>
      <c r="S6" s="15"/>
      <c r="T6" s="42"/>
    </row>
    <row r="7" spans="1:20" x14ac:dyDescent="0.35">
      <c r="A7" s="39" t="s">
        <v>7</v>
      </c>
      <c r="B7" s="181">
        <v>4567.1400000000003</v>
      </c>
      <c r="C7" s="154">
        <v>15</v>
      </c>
      <c r="J7" s="15"/>
      <c r="R7" t="s">
        <v>53</v>
      </c>
      <c r="S7" s="15">
        <f>S3</f>
        <v>6</v>
      </c>
      <c r="T7" s="15">
        <f>S7*35000</f>
        <v>210000</v>
      </c>
    </row>
    <row r="8" spans="1:20" x14ac:dyDescent="0.35">
      <c r="A8" s="39" t="s">
        <v>8</v>
      </c>
      <c r="B8" s="181">
        <v>593.66</v>
      </c>
      <c r="C8" s="154">
        <v>8</v>
      </c>
      <c r="J8" s="15"/>
      <c r="S8" s="15"/>
      <c r="T8" s="15"/>
    </row>
    <row r="9" spans="1:20" x14ac:dyDescent="0.35">
      <c r="A9" s="39" t="s">
        <v>9</v>
      </c>
      <c r="B9" s="181">
        <v>3327.48</v>
      </c>
      <c r="C9" s="154">
        <v>40</v>
      </c>
      <c r="J9" s="15"/>
      <c r="S9" s="15"/>
      <c r="T9" s="15"/>
    </row>
    <row r="10" spans="1:20" x14ac:dyDescent="0.35">
      <c r="A10" s="39" t="s">
        <v>10</v>
      </c>
      <c r="B10" s="181">
        <v>4603.16</v>
      </c>
      <c r="C10" s="154">
        <v>48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1923.99</v>
      </c>
      <c r="C11" s="154">
        <v>28</v>
      </c>
      <c r="J11" s="15"/>
    </row>
    <row r="12" spans="1:20" x14ac:dyDescent="0.35">
      <c r="A12" s="39" t="s">
        <v>12</v>
      </c>
      <c r="B12" s="181">
        <v>0</v>
      </c>
      <c r="C12" s="154">
        <v>0</v>
      </c>
      <c r="J12" s="15"/>
    </row>
    <row r="13" spans="1:20" x14ac:dyDescent="0.35">
      <c r="A13" s="39" t="s">
        <v>13</v>
      </c>
      <c r="B13" s="181">
        <v>1643.65</v>
      </c>
      <c r="C13" s="154">
        <v>17</v>
      </c>
      <c r="J13" s="15"/>
    </row>
    <row r="14" spans="1:20" x14ac:dyDescent="0.35">
      <c r="A14" s="39" t="s">
        <v>14</v>
      </c>
      <c r="B14" s="181">
        <v>2945.68</v>
      </c>
      <c r="C14" s="154">
        <v>28</v>
      </c>
      <c r="J14" s="15"/>
    </row>
    <row r="15" spans="1:20" x14ac:dyDescent="0.35">
      <c r="A15" s="39" t="s">
        <v>15</v>
      </c>
      <c r="B15" s="181">
        <v>1400.58</v>
      </c>
      <c r="C15" s="154">
        <v>12</v>
      </c>
      <c r="J15" s="15"/>
    </row>
    <row r="16" spans="1:20" x14ac:dyDescent="0.35">
      <c r="A16" s="39" t="s">
        <v>16</v>
      </c>
      <c r="B16" s="181">
        <v>5584.7</v>
      </c>
      <c r="C16" s="154">
        <v>31</v>
      </c>
      <c r="D16" s="43"/>
      <c r="J16" s="15"/>
    </row>
    <row r="17" spans="1:19" x14ac:dyDescent="0.35">
      <c r="A17" s="39" t="s">
        <v>17</v>
      </c>
      <c r="B17" s="181">
        <v>0</v>
      </c>
      <c r="C17" s="154">
        <v>0</v>
      </c>
      <c r="D17" s="43"/>
      <c r="J17" s="15"/>
    </row>
    <row r="18" spans="1:19" x14ac:dyDescent="0.35">
      <c r="A18" s="39" t="s">
        <v>18</v>
      </c>
      <c r="B18" s="181">
        <v>0</v>
      </c>
      <c r="C18" s="154">
        <v>0</v>
      </c>
      <c r="D18" s="43"/>
      <c r="J18" s="15"/>
    </row>
    <row r="19" spans="1:19" x14ac:dyDescent="0.35">
      <c r="A19" s="39" t="s">
        <v>19</v>
      </c>
      <c r="B19" s="181">
        <v>1454.03</v>
      </c>
      <c r="C19" s="154">
        <v>13</v>
      </c>
      <c r="D19" s="44"/>
      <c r="J19" s="15"/>
    </row>
    <row r="20" spans="1:19" x14ac:dyDescent="0.35">
      <c r="A20" s="39" t="s">
        <v>20</v>
      </c>
      <c r="B20" s="181">
        <v>-189.13</v>
      </c>
      <c r="C20" s="154">
        <v>1</v>
      </c>
      <c r="D20" s="44"/>
      <c r="J20" s="15"/>
    </row>
    <row r="21" spans="1:19" x14ac:dyDescent="0.35">
      <c r="A21" s="39" t="s">
        <v>21</v>
      </c>
      <c r="B21" s="181">
        <v>0</v>
      </c>
      <c r="C21" s="154">
        <v>0</v>
      </c>
      <c r="J21" s="15"/>
      <c r="S21" t="s">
        <v>50</v>
      </c>
    </row>
    <row r="22" spans="1:19" x14ac:dyDescent="0.35">
      <c r="A22" s="39" t="s">
        <v>22</v>
      </c>
      <c r="B22" s="181">
        <v>0</v>
      </c>
      <c r="C22" s="154">
        <v>3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46684.93</v>
      </c>
      <c r="C24" s="46">
        <f>SUM(C4:C23)</f>
        <v>323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46684.93</v>
      </c>
      <c r="E26" s="49" t="s">
        <v>26</v>
      </c>
      <c r="F26" s="49"/>
      <c r="G26" s="49"/>
      <c r="H26" s="49"/>
      <c r="I26" s="49"/>
      <c r="J26" s="162">
        <v>172.61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70000</v>
      </c>
      <c r="E27" s="49" t="s">
        <v>28</v>
      </c>
      <c r="F27" s="49"/>
      <c r="G27" s="49"/>
      <c r="H27" s="49"/>
      <c r="I27" s="49"/>
      <c r="J27" s="162">
        <v>11692.54</v>
      </c>
    </row>
    <row r="28" spans="1:19" ht="15" thickBot="1" x14ac:dyDescent="0.4">
      <c r="B28" s="76"/>
      <c r="C28" s="122">
        <f>SUM(C26-C27)</f>
        <v>-23315.07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1221778.52</v>
      </c>
      <c r="E30" s="9" t="s">
        <v>31</v>
      </c>
      <c r="F30" s="9"/>
      <c r="G30" s="9"/>
      <c r="H30" s="9"/>
      <c r="I30" s="9"/>
      <c r="J30" s="196">
        <v>199.56</v>
      </c>
    </row>
    <row r="31" spans="1:19" x14ac:dyDescent="0.35">
      <c r="A31" s="3" t="s">
        <v>58</v>
      </c>
      <c r="B31" s="78"/>
      <c r="C31" s="182">
        <f>T5</f>
        <v>1400000</v>
      </c>
      <c r="J31" s="195"/>
    </row>
    <row r="32" spans="1:19" ht="15" thickBot="1" x14ac:dyDescent="0.4">
      <c r="B32" s="76"/>
      <c r="C32" s="122">
        <f>SUM(C30-C31)</f>
        <v>-178221.47999999998</v>
      </c>
      <c r="E32" s="56" t="s">
        <v>33</v>
      </c>
      <c r="F32" s="56"/>
      <c r="G32" s="56"/>
      <c r="H32" s="56"/>
      <c r="I32" s="56"/>
      <c r="J32" s="197"/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4263.9799999999996</v>
      </c>
      <c r="J34" s="195"/>
    </row>
    <row r="35" spans="1:11" x14ac:dyDescent="0.35">
      <c r="A35" s="59" t="s">
        <v>61</v>
      </c>
      <c r="B35" s="79"/>
      <c r="C35" s="183">
        <f>T7</f>
        <v>210000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-205736.02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1226042.5</v>
      </c>
      <c r="E38" s="67" t="s">
        <v>40</v>
      </c>
      <c r="F38" s="67"/>
      <c r="G38" s="67"/>
      <c r="H38" s="67"/>
      <c r="I38" s="67"/>
      <c r="J38" s="175">
        <v>261.02999999999997</v>
      </c>
      <c r="K38" t="s">
        <v>50</v>
      </c>
    </row>
    <row r="39" spans="1:11" x14ac:dyDescent="0.35">
      <c r="A39" s="64" t="s">
        <v>63</v>
      </c>
      <c r="B39" s="80"/>
      <c r="C39" s="184">
        <f>C31+C35</f>
        <v>1610000</v>
      </c>
      <c r="E39" s="67" t="s">
        <v>42</v>
      </c>
      <c r="F39" s="67"/>
      <c r="G39" s="67"/>
      <c r="H39" s="67"/>
      <c r="I39" s="67"/>
      <c r="J39" s="175">
        <v>2755.68</v>
      </c>
    </row>
    <row r="40" spans="1:11" ht="15" thickBot="1" x14ac:dyDescent="0.4">
      <c r="B40" s="76"/>
      <c r="C40" s="122">
        <f>SUM(C38-C39)</f>
        <v>-383957.5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25.9</v>
      </c>
    </row>
    <row r="42" spans="1:11" x14ac:dyDescent="0.35">
      <c r="A42" s="6" t="s">
        <v>64</v>
      </c>
      <c r="B42" s="81"/>
      <c r="C42" s="194">
        <v>3718</v>
      </c>
      <c r="E42" s="13" t="s">
        <v>65</v>
      </c>
      <c r="F42" s="13"/>
      <c r="G42" s="13"/>
      <c r="H42" s="13"/>
      <c r="I42" s="13"/>
      <c r="J42" s="178">
        <v>1753.88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542790.43000000005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B8404E-6214-4C4E-B301-9C2D25A116BD}">
  <sheetPr codeName="Sheet68"/>
  <dimension ref="A1:AF44"/>
  <sheetViews>
    <sheetView topLeftCell="A9" zoomScale="70" zoomScaleNormal="70" workbookViewId="0">
      <selection activeCell="B29" sqref="B29"/>
    </sheetView>
  </sheetViews>
  <sheetFormatPr defaultRowHeight="14.5" x14ac:dyDescent="0.35"/>
  <cols>
    <col min="1" max="1" width="42" customWidth="1"/>
    <col min="2" max="2" width="34.54296875" style="115" customWidth="1"/>
    <col min="3" max="3" width="22" style="115" customWidth="1"/>
    <col min="4" max="4" width="18.6328125" customWidth="1"/>
    <col min="5" max="5" width="26.54296875" customWidth="1"/>
    <col min="6" max="6" width="25.90625" customWidth="1"/>
    <col min="12" max="12" width="14.453125" customWidth="1"/>
    <col min="16" max="16" width="14.36328125" style="15" customWidth="1"/>
    <col min="26" max="26" width="20.36328125" customWidth="1"/>
    <col min="28" max="28" width="14.54296875" customWidth="1"/>
  </cols>
  <sheetData>
    <row r="1" spans="1:32" x14ac:dyDescent="0.35">
      <c r="A1" s="33" t="s">
        <v>47</v>
      </c>
      <c r="B1" s="116" t="s">
        <v>87</v>
      </c>
      <c r="C1" s="105"/>
      <c r="D1" s="35"/>
      <c r="E1" s="35"/>
      <c r="F1" s="35"/>
    </row>
    <row r="2" spans="1:32" x14ac:dyDescent="0.35">
      <c r="B2" s="105"/>
      <c r="C2" s="105"/>
      <c r="D2" s="35"/>
      <c r="E2" s="35"/>
      <c r="F2" s="35"/>
    </row>
    <row r="3" spans="1:32" x14ac:dyDescent="0.35">
      <c r="A3" s="36" t="s">
        <v>1</v>
      </c>
      <c r="B3" s="106" t="s">
        <v>82</v>
      </c>
      <c r="C3" s="106" t="s">
        <v>70</v>
      </c>
      <c r="D3" s="37" t="s">
        <v>72</v>
      </c>
      <c r="E3" s="37" t="s">
        <v>73</v>
      </c>
      <c r="F3" s="37" t="s">
        <v>74</v>
      </c>
      <c r="G3" s="38" t="s">
        <v>50</v>
      </c>
      <c r="X3" t="s">
        <v>51</v>
      </c>
      <c r="Y3" s="15">
        <v>7</v>
      </c>
      <c r="Z3" s="15">
        <f>Y3*210000</f>
        <v>1470000</v>
      </c>
    </row>
    <row r="4" spans="1:32" x14ac:dyDescent="0.35">
      <c r="A4" s="39" t="s">
        <v>4</v>
      </c>
      <c r="B4" s="102">
        <v>17641.939999999999</v>
      </c>
      <c r="C4" s="102">
        <v>558854.35</v>
      </c>
      <c r="D4" s="102">
        <v>481511.2699999999</v>
      </c>
      <c r="E4" s="41">
        <v>60</v>
      </c>
      <c r="F4" s="41">
        <v>460</v>
      </c>
      <c r="L4" s="189"/>
      <c r="X4" t="s">
        <v>52</v>
      </c>
      <c r="Y4" s="15">
        <v>2</v>
      </c>
      <c r="Z4" s="15">
        <f>Y4*70000</f>
        <v>140000</v>
      </c>
    </row>
    <row r="5" spans="1:32" x14ac:dyDescent="0.35">
      <c r="A5" s="39" t="s">
        <v>5</v>
      </c>
      <c r="B5" s="102">
        <v>19660.59</v>
      </c>
      <c r="C5" s="102">
        <v>82146.58</v>
      </c>
      <c r="D5" s="102">
        <v>17607.189999999999</v>
      </c>
      <c r="E5" s="41">
        <v>40</v>
      </c>
      <c r="F5" s="41">
        <v>343</v>
      </c>
      <c r="L5" s="189"/>
      <c r="Y5" s="15"/>
      <c r="Z5" s="42">
        <f>SUM(Z3:Z4)</f>
        <v>1610000</v>
      </c>
    </row>
    <row r="6" spans="1:32" x14ac:dyDescent="0.35">
      <c r="A6" s="39" t="s">
        <v>6</v>
      </c>
      <c r="B6" s="102">
        <v>4031.42</v>
      </c>
      <c r="C6" s="102">
        <v>41785.11</v>
      </c>
      <c r="D6" s="102">
        <v>171.19000000000003</v>
      </c>
      <c r="E6" s="41">
        <v>52</v>
      </c>
      <c r="F6" s="41">
        <v>347</v>
      </c>
      <c r="L6" s="189"/>
      <c r="Y6" s="15"/>
      <c r="Z6" s="42"/>
    </row>
    <row r="7" spans="1:32" x14ac:dyDescent="0.35">
      <c r="A7" s="39" t="s">
        <v>7</v>
      </c>
      <c r="B7" s="102">
        <v>6154.47</v>
      </c>
      <c r="C7" s="102">
        <v>51630.97</v>
      </c>
      <c r="D7" s="102">
        <v>12450.1</v>
      </c>
      <c r="E7" s="41">
        <v>35</v>
      </c>
      <c r="F7" s="41">
        <v>245</v>
      </c>
      <c r="L7" s="189"/>
      <c r="X7" t="s">
        <v>53</v>
      </c>
      <c r="Y7" s="15">
        <f>Y3</f>
        <v>7</v>
      </c>
      <c r="Z7" s="15">
        <f>Y7*35000</f>
        <v>245000</v>
      </c>
    </row>
    <row r="8" spans="1:32" x14ac:dyDescent="0.35">
      <c r="A8" s="39" t="s">
        <v>8</v>
      </c>
      <c r="B8" s="102">
        <v>10700.39</v>
      </c>
      <c r="C8" s="102">
        <v>63817.440000000002</v>
      </c>
      <c r="D8" s="102">
        <v>63326.009999999995</v>
      </c>
      <c r="E8" s="41">
        <v>25</v>
      </c>
      <c r="F8" s="41">
        <v>167</v>
      </c>
      <c r="L8" s="189"/>
      <c r="Y8" s="15"/>
      <c r="Z8" s="15"/>
    </row>
    <row r="9" spans="1:32" x14ac:dyDescent="0.35">
      <c r="A9" s="39" t="s">
        <v>9</v>
      </c>
      <c r="B9" s="102">
        <v>2436.98</v>
      </c>
      <c r="C9" s="102">
        <v>29766.57</v>
      </c>
      <c r="D9" s="102">
        <v>4471.92</v>
      </c>
      <c r="E9" s="41">
        <v>31</v>
      </c>
      <c r="F9" s="41">
        <v>352</v>
      </c>
      <c r="L9" s="189"/>
      <c r="Y9" s="15"/>
      <c r="Z9" s="15"/>
    </row>
    <row r="10" spans="1:32" x14ac:dyDescent="0.35">
      <c r="A10" s="39" t="s">
        <v>10</v>
      </c>
      <c r="B10" s="102">
        <v>2232.0300000000002</v>
      </c>
      <c r="C10" s="102">
        <v>35068.25</v>
      </c>
      <c r="D10" s="102">
        <v>9038.52</v>
      </c>
      <c r="E10" s="41">
        <v>29</v>
      </c>
      <c r="F10" s="41">
        <v>315</v>
      </c>
      <c r="L10" s="189"/>
      <c r="Y10" s="26" t="s">
        <v>54</v>
      </c>
      <c r="Z10" s="26"/>
      <c r="AA10" s="6"/>
      <c r="AB10" s="6"/>
      <c r="AC10" s="6"/>
      <c r="AD10" s="6"/>
      <c r="AE10" s="6"/>
      <c r="AF10" s="6"/>
    </row>
    <row r="11" spans="1:32" x14ac:dyDescent="0.35">
      <c r="A11" s="39" t="s">
        <v>11</v>
      </c>
      <c r="B11" s="102">
        <v>5422.13</v>
      </c>
      <c r="C11" s="102">
        <v>66030.34</v>
      </c>
      <c r="D11" s="102">
        <v>3412.0900000000006</v>
      </c>
      <c r="E11" s="41">
        <v>48</v>
      </c>
      <c r="F11" s="41">
        <v>355</v>
      </c>
      <c r="L11" s="189"/>
    </row>
    <row r="12" spans="1:32" x14ac:dyDescent="0.35">
      <c r="A12" s="39" t="s">
        <v>12</v>
      </c>
      <c r="B12" s="102">
        <v>2504.9899999999998</v>
      </c>
      <c r="C12" s="102">
        <v>134440.67000000001</v>
      </c>
      <c r="D12" s="102">
        <v>20435.099999999999</v>
      </c>
      <c r="E12" s="41">
        <v>22</v>
      </c>
      <c r="F12" s="41">
        <v>140</v>
      </c>
      <c r="L12" s="189"/>
    </row>
    <row r="13" spans="1:32" x14ac:dyDescent="0.35">
      <c r="A13" s="39" t="s">
        <v>13</v>
      </c>
      <c r="B13" s="102">
        <v>680.33</v>
      </c>
      <c r="C13" s="102">
        <v>11068.88</v>
      </c>
      <c r="D13" s="102">
        <v>1756.84</v>
      </c>
      <c r="E13" s="41">
        <v>13</v>
      </c>
      <c r="F13" s="41">
        <v>135</v>
      </c>
      <c r="L13" s="189"/>
    </row>
    <row r="14" spans="1:32" x14ac:dyDescent="0.35">
      <c r="A14" s="39" t="s">
        <v>14</v>
      </c>
      <c r="B14" s="102">
        <v>6326.62</v>
      </c>
      <c r="C14" s="102">
        <v>78149.27</v>
      </c>
      <c r="D14" s="102">
        <v>30341.400000000009</v>
      </c>
      <c r="E14" s="41">
        <v>30</v>
      </c>
      <c r="F14" s="41">
        <v>225</v>
      </c>
      <c r="L14" s="189"/>
    </row>
    <row r="15" spans="1:32" x14ac:dyDescent="0.35">
      <c r="A15" s="39" t="s">
        <v>15</v>
      </c>
      <c r="B15" s="102">
        <v>3204.4</v>
      </c>
      <c r="C15" s="102">
        <v>28415.11</v>
      </c>
      <c r="D15" s="102">
        <v>5966.07</v>
      </c>
      <c r="E15" s="41">
        <v>16</v>
      </c>
      <c r="F15" s="41">
        <v>177</v>
      </c>
      <c r="L15" s="189"/>
    </row>
    <row r="16" spans="1:32" x14ac:dyDescent="0.35">
      <c r="A16" s="39" t="s">
        <v>79</v>
      </c>
      <c r="B16" s="102">
        <v>11784.06</v>
      </c>
      <c r="C16" s="102">
        <v>87548.42</v>
      </c>
      <c r="D16" s="102">
        <v>32495.339999999997</v>
      </c>
      <c r="E16" s="41">
        <v>55</v>
      </c>
      <c r="F16" s="41">
        <v>482</v>
      </c>
      <c r="G16" s="43"/>
      <c r="L16" s="190"/>
    </row>
    <row r="17" spans="1:22" x14ac:dyDescent="0.35">
      <c r="A17" s="39" t="s">
        <v>17</v>
      </c>
      <c r="B17" s="102">
        <v>1523.09</v>
      </c>
      <c r="C17" s="102">
        <v>8171.37</v>
      </c>
      <c r="D17" s="102">
        <v>4930.6899999999996</v>
      </c>
      <c r="E17" s="41">
        <v>15</v>
      </c>
      <c r="F17" s="41">
        <v>93</v>
      </c>
      <c r="G17" s="43"/>
      <c r="L17" s="189"/>
    </row>
    <row r="18" spans="1:22" x14ac:dyDescent="0.35">
      <c r="A18" s="39" t="s">
        <v>18</v>
      </c>
      <c r="B18" s="102">
        <v>1709.62</v>
      </c>
      <c r="C18" s="102">
        <v>11827.96</v>
      </c>
      <c r="D18" s="102">
        <v>0</v>
      </c>
      <c r="E18" s="41">
        <v>9</v>
      </c>
      <c r="F18" s="41">
        <v>65</v>
      </c>
      <c r="G18" s="43"/>
      <c r="L18" s="189"/>
    </row>
    <row r="19" spans="1:22" x14ac:dyDescent="0.35">
      <c r="A19" s="39" t="s">
        <v>19</v>
      </c>
      <c r="B19" s="102">
        <v>2053.04</v>
      </c>
      <c r="C19" s="102">
        <v>26293.27</v>
      </c>
      <c r="D19" s="102">
        <v>6102.7999999999993</v>
      </c>
      <c r="E19" s="41">
        <v>15</v>
      </c>
      <c r="F19" s="41">
        <v>116</v>
      </c>
      <c r="G19" s="44"/>
      <c r="L19" s="189"/>
    </row>
    <row r="20" spans="1:22" x14ac:dyDescent="0.35">
      <c r="A20" s="39" t="s">
        <v>20</v>
      </c>
      <c r="B20" s="102">
        <v>1818.75</v>
      </c>
      <c r="C20" s="102">
        <v>33606.43</v>
      </c>
      <c r="D20" s="102">
        <v>21205.85</v>
      </c>
      <c r="E20" s="41">
        <v>11</v>
      </c>
      <c r="F20" s="41">
        <v>92</v>
      </c>
      <c r="G20" s="44"/>
      <c r="L20" s="189"/>
    </row>
    <row r="21" spans="1:22" x14ac:dyDescent="0.35">
      <c r="A21" s="39" t="s">
        <v>21</v>
      </c>
      <c r="B21" s="102">
        <v>1457.19</v>
      </c>
      <c r="C21" s="102">
        <v>22493.54</v>
      </c>
      <c r="D21" s="102">
        <v>43358.099999999991</v>
      </c>
      <c r="E21" s="41">
        <v>18</v>
      </c>
      <c r="F21" s="41">
        <v>104</v>
      </c>
      <c r="L21" s="189"/>
    </row>
    <row r="22" spans="1:22" x14ac:dyDescent="0.35">
      <c r="A22" s="39" t="s">
        <v>22</v>
      </c>
      <c r="B22" s="102">
        <v>5962.09</v>
      </c>
      <c r="C22" s="102">
        <v>11268.48</v>
      </c>
      <c r="D22" s="102">
        <v>2157.85</v>
      </c>
      <c r="E22" s="41">
        <v>4</v>
      </c>
      <c r="F22" s="41">
        <v>30</v>
      </c>
      <c r="G22" s="44"/>
      <c r="L22" s="189"/>
    </row>
    <row r="23" spans="1:22" x14ac:dyDescent="0.35">
      <c r="A23" s="39" t="s">
        <v>23</v>
      </c>
      <c r="B23" s="102">
        <v>0</v>
      </c>
      <c r="C23" s="102">
        <v>0</v>
      </c>
      <c r="D23" s="102">
        <v>0</v>
      </c>
      <c r="E23" s="41">
        <v>0</v>
      </c>
      <c r="F23" s="41">
        <v>0</v>
      </c>
      <c r="L23" s="189"/>
      <c r="V23" s="74"/>
    </row>
    <row r="24" spans="1:22" ht="15" thickBot="1" x14ac:dyDescent="0.4">
      <c r="A24" s="36" t="s">
        <v>55</v>
      </c>
      <c r="B24" s="103">
        <f>SUM(B4:B23)</f>
        <v>107304.12999999998</v>
      </c>
      <c r="C24" s="103">
        <f>SUM(C4:C23)</f>
        <v>1382383.0099999998</v>
      </c>
      <c r="D24" s="103">
        <f>SUM(D4:D23)</f>
        <v>760738.32999999973</v>
      </c>
      <c r="E24" s="46">
        <f>SUM(E4:E23)</f>
        <v>528</v>
      </c>
      <c r="F24" s="46">
        <f t="shared" ref="F24" si="0">SUM(F4:F23)</f>
        <v>4243</v>
      </c>
    </row>
    <row r="25" spans="1:22" x14ac:dyDescent="0.35">
      <c r="B25" s="105"/>
      <c r="C25" s="105"/>
      <c r="D25" s="35"/>
      <c r="E25" s="35"/>
      <c r="F25" s="35"/>
    </row>
    <row r="26" spans="1:22" x14ac:dyDescent="0.35">
      <c r="A26" s="2" t="s">
        <v>76</v>
      </c>
      <c r="B26" s="107">
        <f>IF(AND(WEEKDAY(B1, 2)&lt;6, WEEKDAY(B1, 2)&lt;&gt;7), 210000, 70000)</f>
        <v>210000</v>
      </c>
      <c r="C26" s="107">
        <f>B30</f>
        <v>1610000</v>
      </c>
      <c r="G26" s="49" t="s">
        <v>26</v>
      </c>
      <c r="H26" s="49"/>
      <c r="I26" s="49"/>
      <c r="J26" s="49"/>
      <c r="K26" s="49"/>
      <c r="L26" s="118">
        <v>1461.51</v>
      </c>
      <c r="P26"/>
    </row>
    <row r="27" spans="1:22" ht="15" thickBot="1" x14ac:dyDescent="0.4">
      <c r="B27" s="108">
        <f>SUM(B24-B26)</f>
        <v>-102695.87000000002</v>
      </c>
      <c r="C27" s="108">
        <f t="shared" ref="C27" si="1">SUM(C24-C26)</f>
        <v>-227616.99000000022</v>
      </c>
      <c r="G27" s="49" t="s">
        <v>28</v>
      </c>
      <c r="H27" s="49"/>
      <c r="I27" s="49"/>
      <c r="J27" s="49"/>
      <c r="K27" s="49"/>
      <c r="L27" s="118">
        <v>13154.05</v>
      </c>
      <c r="P27"/>
    </row>
    <row r="28" spans="1:22" ht="15" thickTop="1" x14ac:dyDescent="0.35">
      <c r="B28" s="105"/>
      <c r="C28" s="105"/>
      <c r="D28" s="51"/>
      <c r="M28" s="15"/>
      <c r="P28"/>
    </row>
    <row r="29" spans="1:22" x14ac:dyDescent="0.35">
      <c r="A29" s="3" t="s">
        <v>57</v>
      </c>
      <c r="B29" s="109">
        <v>1360018.25</v>
      </c>
      <c r="C29"/>
      <c r="G29" s="9" t="s">
        <v>29</v>
      </c>
      <c r="H29" s="9"/>
      <c r="I29" s="9"/>
      <c r="J29" s="9"/>
      <c r="K29" s="9"/>
      <c r="L29" s="16"/>
      <c r="P29"/>
    </row>
    <row r="30" spans="1:22" x14ac:dyDescent="0.35">
      <c r="A30" s="3" t="s">
        <v>58</v>
      </c>
      <c r="B30" s="109">
        <f>Z5</f>
        <v>1610000</v>
      </c>
      <c r="C30"/>
      <c r="G30" s="9" t="s">
        <v>31</v>
      </c>
      <c r="H30" s="9"/>
      <c r="I30" s="9"/>
      <c r="J30" s="9"/>
      <c r="K30" s="9"/>
      <c r="L30" s="141">
        <v>199.56</v>
      </c>
      <c r="P30"/>
    </row>
    <row r="31" spans="1:22" ht="15" thickBot="1" x14ac:dyDescent="0.4">
      <c r="B31" s="108">
        <f>SUM(B29-B30)</f>
        <v>-249981.75</v>
      </c>
      <c r="C31"/>
      <c r="L31" s="15"/>
      <c r="P31"/>
    </row>
    <row r="32" spans="1:22" ht="15" thickTop="1" x14ac:dyDescent="0.35">
      <c r="B32" s="110"/>
      <c r="C32"/>
      <c r="G32" s="56" t="s">
        <v>33</v>
      </c>
      <c r="H32" s="56"/>
      <c r="I32" s="56"/>
      <c r="J32" s="56"/>
      <c r="K32" s="56"/>
      <c r="L32" s="57" t="s">
        <v>59</v>
      </c>
      <c r="P32"/>
    </row>
    <row r="33" spans="1:16" x14ac:dyDescent="0.35">
      <c r="A33" s="59" t="s">
        <v>60</v>
      </c>
      <c r="B33" s="111">
        <v>8484.65</v>
      </c>
      <c r="C33"/>
      <c r="G33" s="56" t="s">
        <v>34</v>
      </c>
      <c r="H33" s="56"/>
      <c r="I33" s="56"/>
      <c r="J33" s="56"/>
      <c r="K33" s="56"/>
      <c r="L33" s="57" t="s">
        <v>59</v>
      </c>
      <c r="P33"/>
    </row>
    <row r="34" spans="1:16" x14ac:dyDescent="0.35">
      <c r="A34" s="59" t="s">
        <v>61</v>
      </c>
      <c r="B34" s="111">
        <f>Z7</f>
        <v>245000</v>
      </c>
      <c r="C34"/>
      <c r="L34" s="15"/>
      <c r="P34"/>
    </row>
    <row r="35" spans="1:16" ht="15" thickBot="1" x14ac:dyDescent="0.4">
      <c r="B35" s="108">
        <f>SUM(B33-B34)</f>
        <v>-236515.35</v>
      </c>
      <c r="C35"/>
      <c r="G35" s="62" t="s">
        <v>37</v>
      </c>
      <c r="H35" s="62"/>
      <c r="I35" s="62"/>
      <c r="J35" s="62"/>
      <c r="K35" s="62"/>
      <c r="L35" s="63"/>
      <c r="P35"/>
    </row>
    <row r="36" spans="1:16" ht="15" thickTop="1" x14ac:dyDescent="0.35">
      <c r="B36" s="110"/>
      <c r="C36"/>
      <c r="G36" s="62" t="s">
        <v>38</v>
      </c>
      <c r="H36" s="62"/>
      <c r="I36" s="62"/>
      <c r="J36" s="62"/>
      <c r="K36" s="62"/>
      <c r="L36" s="63"/>
      <c r="P36"/>
    </row>
    <row r="37" spans="1:16" x14ac:dyDescent="0.35">
      <c r="A37" s="64" t="s">
        <v>62</v>
      </c>
      <c r="B37" s="112">
        <f>SUM(B29,B33)</f>
        <v>1368502.9</v>
      </c>
      <c r="C37"/>
      <c r="L37" s="15"/>
      <c r="M37" t="s">
        <v>50</v>
      </c>
      <c r="P37"/>
    </row>
    <row r="38" spans="1:16" x14ac:dyDescent="0.35">
      <c r="A38" s="64" t="s">
        <v>63</v>
      </c>
      <c r="B38" s="112">
        <f>SUM(B30,B34)</f>
        <v>1855000</v>
      </c>
      <c r="C38"/>
      <c r="G38" s="67" t="s">
        <v>40</v>
      </c>
      <c r="H38" s="67"/>
      <c r="I38" s="67"/>
      <c r="J38" s="67"/>
      <c r="K38" s="67"/>
      <c r="L38" s="119">
        <v>324.45999999999998</v>
      </c>
      <c r="P38"/>
    </row>
    <row r="39" spans="1:16" ht="15" thickBot="1" x14ac:dyDescent="0.4">
      <c r="B39" s="108">
        <f>B37-B38</f>
        <v>-486497.10000000009</v>
      </c>
      <c r="C39"/>
      <c r="G39" s="67" t="s">
        <v>42</v>
      </c>
      <c r="H39" s="67"/>
      <c r="I39" s="67"/>
      <c r="J39" s="67"/>
      <c r="K39" s="67"/>
      <c r="L39" s="119">
        <v>3080.14</v>
      </c>
      <c r="P39"/>
    </row>
    <row r="40" spans="1:16" ht="15" thickTop="1" x14ac:dyDescent="0.35">
      <c r="B40" s="105"/>
      <c r="C40"/>
      <c r="L40" s="140"/>
      <c r="P40"/>
    </row>
    <row r="41" spans="1:16" x14ac:dyDescent="0.35">
      <c r="A41" s="6" t="s">
        <v>64</v>
      </c>
      <c r="B41" s="117">
        <v>4243</v>
      </c>
      <c r="C41"/>
      <c r="G41" s="13" t="s">
        <v>43</v>
      </c>
      <c r="H41" s="13"/>
      <c r="I41" s="13"/>
      <c r="J41" s="13"/>
      <c r="K41" s="13"/>
      <c r="L41" s="120">
        <v>219.22</v>
      </c>
      <c r="P41"/>
    </row>
    <row r="42" spans="1:16" x14ac:dyDescent="0.35">
      <c r="B42" s="105"/>
      <c r="C42"/>
      <c r="G42" s="13" t="s">
        <v>65</v>
      </c>
      <c r="H42" s="13"/>
      <c r="I42" s="13"/>
      <c r="J42" s="13"/>
      <c r="K42" s="13"/>
      <c r="L42" s="120">
        <v>1973.1</v>
      </c>
      <c r="P42"/>
    </row>
    <row r="43" spans="1:16" x14ac:dyDescent="0.35">
      <c r="A43" s="7" t="s">
        <v>66</v>
      </c>
      <c r="B43" s="114">
        <v>1010448.07</v>
      </c>
      <c r="C43"/>
      <c r="O43" s="15"/>
      <c r="P43"/>
    </row>
    <row r="44" spans="1:16" x14ac:dyDescent="0.35">
      <c r="B44" s="105"/>
      <c r="C44" s="105"/>
      <c r="D44" s="35"/>
      <c r="F44" s="35"/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30D9EF-6919-4A21-8FF8-38DB77286EE5}">
  <sheetPr codeName="Sheet69"/>
  <dimension ref="A1:T45"/>
  <sheetViews>
    <sheetView topLeftCell="A21" zoomScale="80" zoomScaleNormal="80" workbookViewId="0">
      <selection activeCell="P17" sqref="P17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45335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8</v>
      </c>
      <c r="T3" s="15">
        <f>S3*210000</f>
        <v>1680000</v>
      </c>
    </row>
    <row r="4" spans="1:20" x14ac:dyDescent="0.35">
      <c r="A4" s="39" t="s">
        <v>4</v>
      </c>
      <c r="B4" s="181">
        <v>24595.34</v>
      </c>
      <c r="C4" s="154">
        <v>56</v>
      </c>
      <c r="J4" s="15"/>
      <c r="R4" t="s">
        <v>84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81">
        <v>5259.72</v>
      </c>
      <c r="C5" s="154">
        <v>35</v>
      </c>
      <c r="J5" s="15"/>
      <c r="S5" s="15"/>
      <c r="T5" s="42">
        <f>SUM(T3:T4)</f>
        <v>1820000</v>
      </c>
    </row>
    <row r="6" spans="1:20" x14ac:dyDescent="0.35">
      <c r="A6" s="39" t="s">
        <v>6</v>
      </c>
      <c r="B6" s="181">
        <v>3695.13</v>
      </c>
      <c r="C6" s="154">
        <v>49</v>
      </c>
      <c r="J6" s="15"/>
      <c r="S6" s="15"/>
      <c r="T6" s="42"/>
    </row>
    <row r="7" spans="1:20" x14ac:dyDescent="0.35">
      <c r="A7" s="39" t="s">
        <v>7</v>
      </c>
      <c r="B7" s="181">
        <v>2188.39</v>
      </c>
      <c r="C7" s="154">
        <v>28</v>
      </c>
      <c r="J7" s="15"/>
      <c r="R7" t="s">
        <v>53</v>
      </c>
      <c r="S7" s="15">
        <f>S3</f>
        <v>8</v>
      </c>
      <c r="T7" s="15">
        <f>S7*35000</f>
        <v>280000</v>
      </c>
    </row>
    <row r="8" spans="1:20" x14ac:dyDescent="0.35">
      <c r="A8" s="39" t="s">
        <v>8</v>
      </c>
      <c r="B8" s="181">
        <v>9083.3700000000008</v>
      </c>
      <c r="C8" s="154">
        <v>23</v>
      </c>
      <c r="J8" s="15"/>
      <c r="S8" s="15"/>
      <c r="T8" s="15"/>
    </row>
    <row r="9" spans="1:20" x14ac:dyDescent="0.35">
      <c r="A9" s="39" t="s">
        <v>9</v>
      </c>
      <c r="B9" s="181">
        <v>3061</v>
      </c>
      <c r="C9" s="154">
        <v>31</v>
      </c>
      <c r="J9" s="15"/>
      <c r="S9" s="15"/>
      <c r="T9" s="15"/>
    </row>
    <row r="10" spans="1:20" x14ac:dyDescent="0.35">
      <c r="A10" s="39" t="s">
        <v>10</v>
      </c>
      <c r="B10" s="181">
        <v>3356.48</v>
      </c>
      <c r="C10" s="154">
        <v>27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19910.03</v>
      </c>
      <c r="C11" s="154">
        <v>40</v>
      </c>
      <c r="J11" s="15"/>
    </row>
    <row r="12" spans="1:20" x14ac:dyDescent="0.35">
      <c r="A12" s="39" t="s">
        <v>12</v>
      </c>
      <c r="B12" s="181">
        <v>1743.59</v>
      </c>
      <c r="C12" s="154">
        <v>11</v>
      </c>
      <c r="J12" s="15"/>
    </row>
    <row r="13" spans="1:20" x14ac:dyDescent="0.35">
      <c r="A13" s="39" t="s">
        <v>13</v>
      </c>
      <c r="B13" s="181">
        <v>1415.77</v>
      </c>
      <c r="C13" s="154">
        <v>10</v>
      </c>
      <c r="J13" s="15"/>
    </row>
    <row r="14" spans="1:20" x14ac:dyDescent="0.35">
      <c r="A14" s="39" t="s">
        <v>14</v>
      </c>
      <c r="B14" s="181">
        <v>16471.78</v>
      </c>
      <c r="C14" s="154">
        <v>26</v>
      </c>
      <c r="J14" s="15"/>
    </row>
    <row r="15" spans="1:20" x14ac:dyDescent="0.35">
      <c r="A15" s="39" t="s">
        <v>15</v>
      </c>
      <c r="B15" s="181">
        <v>1650.13</v>
      </c>
      <c r="C15" s="154">
        <v>24</v>
      </c>
      <c r="J15" s="15"/>
    </row>
    <row r="16" spans="1:20" x14ac:dyDescent="0.35">
      <c r="A16" s="39" t="s">
        <v>16</v>
      </c>
      <c r="B16" s="181">
        <v>14764.19</v>
      </c>
      <c r="C16" s="154">
        <v>97</v>
      </c>
      <c r="D16" s="43"/>
      <c r="J16" s="15"/>
    </row>
    <row r="17" spans="1:19" x14ac:dyDescent="0.35">
      <c r="A17" s="39" t="s">
        <v>17</v>
      </c>
      <c r="B17" s="181">
        <v>1221</v>
      </c>
      <c r="C17" s="154">
        <v>16</v>
      </c>
      <c r="D17" s="43"/>
      <c r="J17" s="15"/>
    </row>
    <row r="18" spans="1:19" x14ac:dyDescent="0.35">
      <c r="A18" s="39" t="s">
        <v>18</v>
      </c>
      <c r="B18" s="181">
        <v>2429.11</v>
      </c>
      <c r="C18" s="154">
        <v>8</v>
      </c>
      <c r="D18" s="43"/>
      <c r="J18" s="15"/>
    </row>
    <row r="19" spans="1:19" x14ac:dyDescent="0.35">
      <c r="A19" s="39" t="s">
        <v>19</v>
      </c>
      <c r="B19" s="181">
        <v>826.98</v>
      </c>
      <c r="C19" s="154">
        <v>18</v>
      </c>
      <c r="D19" s="44"/>
      <c r="J19" s="15"/>
    </row>
    <row r="20" spans="1:19" x14ac:dyDescent="0.35">
      <c r="A20" s="39" t="s">
        <v>20</v>
      </c>
      <c r="B20" s="181">
        <v>2091.9299999999998</v>
      </c>
      <c r="C20" s="154">
        <v>18</v>
      </c>
      <c r="D20" s="44"/>
      <c r="J20" s="15"/>
    </row>
    <row r="21" spans="1:19" x14ac:dyDescent="0.35">
      <c r="A21" s="39" t="s">
        <v>21</v>
      </c>
      <c r="B21" s="181">
        <v>7779.22</v>
      </c>
      <c r="C21" s="154">
        <v>16</v>
      </c>
      <c r="J21" s="15"/>
      <c r="S21" t="s">
        <v>50</v>
      </c>
    </row>
    <row r="22" spans="1:19" x14ac:dyDescent="0.35">
      <c r="A22" s="39" t="s">
        <v>22</v>
      </c>
      <c r="B22" s="181">
        <v>823.01</v>
      </c>
      <c r="C22" s="154">
        <v>7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122366.17</v>
      </c>
      <c r="C24" s="46">
        <f>SUM(C4:C23)</f>
        <v>540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122366.17</v>
      </c>
      <c r="E26" s="49" t="s">
        <v>26</v>
      </c>
      <c r="F26" s="49"/>
      <c r="G26" s="49"/>
      <c r="H26" s="49"/>
      <c r="I26" s="49"/>
      <c r="J26" s="162">
        <v>2482.52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15636.57</v>
      </c>
    </row>
    <row r="28" spans="1:19" ht="15" thickBot="1" x14ac:dyDescent="0.4">
      <c r="B28" s="76"/>
      <c r="C28" s="122">
        <f>SUM(C26-C27)</f>
        <v>-87633.83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1488222.42</v>
      </c>
      <c r="E30" s="9" t="s">
        <v>31</v>
      </c>
      <c r="F30" s="9"/>
      <c r="G30" s="9"/>
      <c r="H30" s="9"/>
      <c r="I30" s="9"/>
      <c r="J30" s="196">
        <v>200.43</v>
      </c>
    </row>
    <row r="31" spans="1:19" x14ac:dyDescent="0.35">
      <c r="A31" s="3" t="s">
        <v>58</v>
      </c>
      <c r="B31" s="78"/>
      <c r="C31" s="182">
        <f>T5</f>
        <v>1820000</v>
      </c>
      <c r="J31" s="195"/>
    </row>
    <row r="32" spans="1:19" ht="15" thickBot="1" x14ac:dyDescent="0.4">
      <c r="B32" s="76"/>
      <c r="C32" s="122">
        <f>SUM(C30-C31)</f>
        <v>-331777.58000000007</v>
      </c>
      <c r="E32" s="56" t="s">
        <v>33</v>
      </c>
      <c r="F32" s="56"/>
      <c r="G32" s="56"/>
      <c r="H32" s="56"/>
      <c r="I32" s="56"/>
      <c r="J32" s="197"/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13003.43</v>
      </c>
      <c r="J34" s="195"/>
    </row>
    <row r="35" spans="1:11" x14ac:dyDescent="0.35">
      <c r="A35" s="59" t="s">
        <v>61</v>
      </c>
      <c r="B35" s="79"/>
      <c r="C35" s="183">
        <f>T7</f>
        <v>280000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-266996.57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1501225.8499999999</v>
      </c>
      <c r="E38" s="67" t="s">
        <v>40</v>
      </c>
      <c r="F38" s="67"/>
      <c r="G38" s="67"/>
      <c r="H38" s="67"/>
      <c r="I38" s="67"/>
      <c r="J38" s="175">
        <v>317.16000000000003</v>
      </c>
      <c r="K38" t="s">
        <v>50</v>
      </c>
    </row>
    <row r="39" spans="1:11" x14ac:dyDescent="0.35">
      <c r="A39" s="64" t="s">
        <v>63</v>
      </c>
      <c r="B39" s="80"/>
      <c r="C39" s="184">
        <f>C31+C35</f>
        <v>2100000</v>
      </c>
      <c r="E39" s="67" t="s">
        <v>42</v>
      </c>
      <c r="F39" s="67"/>
      <c r="G39" s="67"/>
      <c r="H39" s="67"/>
      <c r="I39" s="67"/>
      <c r="J39" s="175">
        <v>3397.3</v>
      </c>
    </row>
    <row r="40" spans="1:11" ht="15" thickBot="1" x14ac:dyDescent="0.4">
      <c r="B40" s="76"/>
      <c r="C40" s="122">
        <f>SUM(C38-C39)</f>
        <v>-598774.15000000014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372.44</v>
      </c>
    </row>
    <row r="42" spans="1:11" x14ac:dyDescent="0.35">
      <c r="A42" s="6" t="s">
        <v>64</v>
      </c>
      <c r="B42" s="81"/>
      <c r="C42" s="194">
        <v>4783</v>
      </c>
      <c r="E42" s="13" t="s">
        <v>65</v>
      </c>
      <c r="F42" s="13"/>
      <c r="G42" s="13"/>
      <c r="H42" s="13"/>
      <c r="I42" s="13"/>
      <c r="J42" s="178">
        <v>2345.54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1170939.6000000001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9627E9-AACB-4CF3-84C4-327EBDCE6FBB}">
  <sheetPr codeName="Sheet7"/>
  <dimension ref="A1:Z45"/>
  <sheetViews>
    <sheetView topLeftCell="O16" workbookViewId="0">
      <selection activeCell="N8" sqref="N8"/>
    </sheetView>
  </sheetViews>
  <sheetFormatPr defaultRowHeight="14.5" x14ac:dyDescent="0.35"/>
  <cols>
    <col min="1" max="1" width="30" customWidth="1"/>
    <col min="2" max="2" width="27.36328125" customWidth="1"/>
    <col min="3" max="3" width="18.453125" customWidth="1"/>
    <col min="10" max="10" width="15" customWidth="1"/>
    <col min="20" max="20" width="13.54296875" customWidth="1"/>
  </cols>
  <sheetData>
    <row r="1" spans="1:26" x14ac:dyDescent="0.35">
      <c r="A1" s="33" t="s">
        <v>47</v>
      </c>
      <c r="B1" s="34">
        <v>45259</v>
      </c>
      <c r="C1" s="35"/>
    </row>
    <row r="2" spans="1:26" x14ac:dyDescent="0.35">
      <c r="B2" s="35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21</v>
      </c>
      <c r="T3" s="15">
        <f>S3*210000</f>
        <v>4410000</v>
      </c>
    </row>
    <row r="4" spans="1:26" x14ac:dyDescent="0.35">
      <c r="A4" s="39" t="s">
        <v>4</v>
      </c>
      <c r="B4" s="40">
        <v>94118.53</v>
      </c>
      <c r="C4" s="41">
        <v>72</v>
      </c>
      <c r="R4" t="s">
        <v>52</v>
      </c>
      <c r="S4" s="15">
        <v>4</v>
      </c>
      <c r="T4" s="15">
        <f>S4*70000</f>
        <v>280000</v>
      </c>
    </row>
    <row r="5" spans="1:26" x14ac:dyDescent="0.35">
      <c r="A5" s="39" t="s">
        <v>5</v>
      </c>
      <c r="B5" s="40">
        <v>9288.92</v>
      </c>
      <c r="C5" s="41">
        <v>33</v>
      </c>
      <c r="S5" s="15"/>
      <c r="T5" s="42">
        <f>SUM(T3:T4)</f>
        <v>4690000</v>
      </c>
    </row>
    <row r="6" spans="1:26" x14ac:dyDescent="0.35">
      <c r="A6" s="39" t="s">
        <v>6</v>
      </c>
      <c r="B6" s="40">
        <v>4596.8900000000003</v>
      </c>
      <c r="C6" s="41">
        <v>45</v>
      </c>
      <c r="S6" s="15"/>
      <c r="T6" s="42"/>
    </row>
    <row r="7" spans="1:26" x14ac:dyDescent="0.35">
      <c r="A7" s="39" t="s">
        <v>7</v>
      </c>
      <c r="B7" s="40">
        <v>3010.74</v>
      </c>
      <c r="C7" s="41">
        <v>20</v>
      </c>
      <c r="R7" t="s">
        <v>53</v>
      </c>
      <c r="S7" s="15">
        <v>21</v>
      </c>
      <c r="T7" s="15">
        <f>S7*35000</f>
        <v>735000</v>
      </c>
    </row>
    <row r="8" spans="1:26" x14ac:dyDescent="0.35">
      <c r="A8" s="39" t="s">
        <v>8</v>
      </c>
      <c r="B8" s="40">
        <v>18811.29</v>
      </c>
      <c r="C8" s="41">
        <v>20</v>
      </c>
      <c r="S8" s="15"/>
      <c r="T8" s="15"/>
    </row>
    <row r="9" spans="1:26" x14ac:dyDescent="0.35">
      <c r="A9" s="39" t="s">
        <v>9</v>
      </c>
      <c r="B9" s="40">
        <v>3509.44</v>
      </c>
      <c r="C9" s="41">
        <v>35</v>
      </c>
      <c r="S9" s="15"/>
      <c r="T9" s="15"/>
    </row>
    <row r="10" spans="1:26" x14ac:dyDescent="0.35">
      <c r="A10" s="39" t="s">
        <v>10</v>
      </c>
      <c r="B10" s="40">
        <v>3375.05</v>
      </c>
      <c r="C10" s="41">
        <v>28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40">
        <v>6797.92</v>
      </c>
      <c r="C11" s="41">
        <v>23</v>
      </c>
    </row>
    <row r="12" spans="1:26" x14ac:dyDescent="0.35">
      <c r="A12" s="39" t="s">
        <v>12</v>
      </c>
      <c r="B12" s="40">
        <v>12399.48</v>
      </c>
      <c r="C12" s="41">
        <v>16</v>
      </c>
    </row>
    <row r="13" spans="1:26" x14ac:dyDescent="0.35">
      <c r="A13" s="39" t="s">
        <v>13</v>
      </c>
      <c r="B13" s="40">
        <v>1386.16</v>
      </c>
      <c r="C13" s="41">
        <v>17</v>
      </c>
    </row>
    <row r="14" spans="1:26" x14ac:dyDescent="0.35">
      <c r="A14" s="39" t="s">
        <v>14</v>
      </c>
      <c r="B14" s="40">
        <v>7199.21</v>
      </c>
      <c r="C14" s="41">
        <v>18</v>
      </c>
    </row>
    <row r="15" spans="1:26" x14ac:dyDescent="0.35">
      <c r="A15" s="39" t="s">
        <v>15</v>
      </c>
      <c r="B15" s="40">
        <v>3227.79</v>
      </c>
      <c r="C15" s="41">
        <v>18</v>
      </c>
    </row>
    <row r="16" spans="1:26" x14ac:dyDescent="0.35">
      <c r="A16" s="39" t="s">
        <v>16</v>
      </c>
      <c r="B16" s="40">
        <v>13794.56</v>
      </c>
      <c r="C16" s="41">
        <v>62</v>
      </c>
      <c r="D16" s="43"/>
    </row>
    <row r="17" spans="1:10" x14ac:dyDescent="0.35">
      <c r="A17" s="39" t="s">
        <v>17</v>
      </c>
      <c r="B17" s="40">
        <v>1372.22</v>
      </c>
      <c r="C17" s="41">
        <v>15</v>
      </c>
      <c r="D17" s="43"/>
    </row>
    <row r="18" spans="1:10" x14ac:dyDescent="0.35">
      <c r="A18" s="39" t="s">
        <v>18</v>
      </c>
      <c r="B18" s="40">
        <v>3116.75</v>
      </c>
      <c r="C18" s="41">
        <v>9</v>
      </c>
      <c r="D18" s="43"/>
    </row>
    <row r="19" spans="1:10" x14ac:dyDescent="0.35">
      <c r="A19" s="39" t="s">
        <v>19</v>
      </c>
      <c r="B19" s="40">
        <v>2839.51</v>
      </c>
      <c r="C19" s="41">
        <v>9</v>
      </c>
      <c r="D19" s="44"/>
    </row>
    <row r="20" spans="1:10" x14ac:dyDescent="0.35">
      <c r="A20" s="39" t="s">
        <v>20</v>
      </c>
      <c r="B20" s="40">
        <v>2030.36</v>
      </c>
      <c r="C20" s="41">
        <v>8</v>
      </c>
      <c r="D20" s="44"/>
    </row>
    <row r="21" spans="1:10" x14ac:dyDescent="0.35">
      <c r="A21" s="39" t="s">
        <v>21</v>
      </c>
      <c r="B21" s="40">
        <v>1570.83</v>
      </c>
      <c r="C21" s="41">
        <v>13</v>
      </c>
    </row>
    <row r="22" spans="1:10" x14ac:dyDescent="0.35">
      <c r="A22" s="39" t="s">
        <v>22</v>
      </c>
      <c r="B22" s="40">
        <v>573.07000000000005</v>
      </c>
      <c r="C22" s="41">
        <v>6</v>
      </c>
      <c r="D22" s="44"/>
    </row>
    <row r="23" spans="1:10" x14ac:dyDescent="0.35">
      <c r="A23" s="39" t="s">
        <v>23</v>
      </c>
      <c r="B23" s="40">
        <v>0</v>
      </c>
      <c r="C23" s="41">
        <v>0</v>
      </c>
    </row>
    <row r="24" spans="1:10" ht="15" thickBot="1" x14ac:dyDescent="0.4">
      <c r="A24" s="36" t="s">
        <v>55</v>
      </c>
      <c r="B24" s="73">
        <f>SUM(B4:B23)</f>
        <v>193018.72</v>
      </c>
      <c r="C24" s="46">
        <f>SUM(C4:C23)</f>
        <v>467</v>
      </c>
    </row>
    <row r="25" spans="1:10" x14ac:dyDescent="0.35">
      <c r="B25" s="35"/>
      <c r="C25" s="35"/>
    </row>
    <row r="26" spans="1:10" x14ac:dyDescent="0.35">
      <c r="A26" s="2" t="s">
        <v>25</v>
      </c>
      <c r="B26" s="47"/>
      <c r="C26" s="48">
        <f>B24</f>
        <v>193018.72</v>
      </c>
      <c r="E26" s="49" t="s">
        <v>26</v>
      </c>
      <c r="F26" s="49"/>
      <c r="G26" s="49"/>
      <c r="H26" s="49"/>
      <c r="I26" s="49"/>
      <c r="J26" s="50">
        <v>2742.87</v>
      </c>
    </row>
    <row r="27" spans="1:10" x14ac:dyDescent="0.35">
      <c r="A27" s="2" t="s">
        <v>56</v>
      </c>
      <c r="B27" s="47"/>
      <c r="C27" s="48">
        <v>210000</v>
      </c>
      <c r="E27" s="49" t="s">
        <v>28</v>
      </c>
      <c r="F27" s="49"/>
      <c r="G27" s="49"/>
      <c r="H27" s="49"/>
      <c r="I27" s="49"/>
      <c r="J27" s="50">
        <v>45259.49</v>
      </c>
    </row>
    <row r="28" spans="1:10" ht="15" thickBot="1" x14ac:dyDescent="0.4">
      <c r="B28" s="35"/>
      <c r="C28" s="55">
        <f>SUM(C26-C27)</f>
        <v>-16981.28</v>
      </c>
      <c r="J28" s="15"/>
    </row>
    <row r="29" spans="1:10" ht="15" thickTop="1" x14ac:dyDescent="0.35">
      <c r="B29" s="35"/>
      <c r="C29" s="51"/>
      <c r="E29" s="9" t="s">
        <v>29</v>
      </c>
      <c r="F29" s="9"/>
      <c r="G29" s="9"/>
      <c r="H29" s="9"/>
      <c r="I29" s="9"/>
      <c r="J29" s="16"/>
    </row>
    <row r="30" spans="1:10" x14ac:dyDescent="0.35">
      <c r="A30" s="3" t="s">
        <v>57</v>
      </c>
      <c r="B30" s="52"/>
      <c r="C30" s="53">
        <v>5025353.42</v>
      </c>
      <c r="E30" s="9" t="s">
        <v>31</v>
      </c>
      <c r="F30" s="9"/>
      <c r="G30" s="9"/>
      <c r="H30" s="9"/>
      <c r="I30" s="9"/>
      <c r="J30" s="16">
        <v>6.58</v>
      </c>
    </row>
    <row r="31" spans="1:10" x14ac:dyDescent="0.35">
      <c r="A31" s="3" t="s">
        <v>58</v>
      </c>
      <c r="B31" s="52"/>
      <c r="C31" s="53">
        <f>210000+210000+210000+70000+210000+210000+210000+210000+210000+70000+210000+210000+210000+210000+210000+70000+210000+210000+210000+210000+210000+70000+210000+210000+210000</f>
        <v>4690000</v>
      </c>
      <c r="J31" s="15"/>
    </row>
    <row r="32" spans="1:10" ht="15" thickBot="1" x14ac:dyDescent="0.4">
      <c r="B32" s="35"/>
      <c r="C32" s="55">
        <f>SUM(C30-C31)</f>
        <v>335353.41999999993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35"/>
      <c r="C33" s="58"/>
      <c r="E33" s="56" t="s">
        <v>34</v>
      </c>
      <c r="F33" s="56"/>
      <c r="G33" s="56"/>
      <c r="H33" s="56"/>
      <c r="I33" s="56"/>
      <c r="J33" s="57" t="s">
        <v>59</v>
      </c>
    </row>
    <row r="34" spans="1:11" x14ac:dyDescent="0.35">
      <c r="A34" s="59" t="s">
        <v>60</v>
      </c>
      <c r="B34" s="60"/>
      <c r="C34" s="61">
        <v>278083.46000000002</v>
      </c>
      <c r="J34" s="15"/>
    </row>
    <row r="35" spans="1:11" x14ac:dyDescent="0.35">
      <c r="A35" s="59" t="s">
        <v>61</v>
      </c>
      <c r="B35" s="60"/>
      <c r="C35" s="61">
        <f>21*35000</f>
        <v>735000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35"/>
      <c r="C36" s="55">
        <f>SUM(C34-C35)</f>
        <v>-456916.54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35"/>
      <c r="C37" s="58"/>
      <c r="J37" s="15"/>
    </row>
    <row r="38" spans="1:11" x14ac:dyDescent="0.35">
      <c r="A38" s="64" t="s">
        <v>62</v>
      </c>
      <c r="B38" s="65"/>
      <c r="C38" s="66">
        <f>SUM(C30,C34)</f>
        <v>5303436.88</v>
      </c>
      <c r="E38" s="67" t="s">
        <v>40</v>
      </c>
      <c r="F38" s="67"/>
      <c r="G38" s="67"/>
      <c r="H38" s="67"/>
      <c r="I38" s="67"/>
      <c r="J38" s="68">
        <v>331.47</v>
      </c>
      <c r="K38" t="s">
        <v>50</v>
      </c>
    </row>
    <row r="39" spans="1:11" x14ac:dyDescent="0.35">
      <c r="A39" s="64" t="s">
        <v>63</v>
      </c>
      <c r="B39" s="65"/>
      <c r="C39" s="66">
        <f>SUM(C31,C35)</f>
        <v>5425000</v>
      </c>
      <c r="E39" s="67" t="s">
        <v>42</v>
      </c>
      <c r="F39" s="67"/>
      <c r="G39" s="67"/>
      <c r="H39" s="67"/>
      <c r="I39" s="67"/>
      <c r="J39" s="68">
        <v>9575.93</v>
      </c>
    </row>
    <row r="40" spans="1:11" ht="15" thickBot="1" x14ac:dyDescent="0.4">
      <c r="B40" s="35"/>
      <c r="C40" s="55">
        <f>SUM(C38-C39)</f>
        <v>-121563.12000000011</v>
      </c>
      <c r="J40" s="15"/>
    </row>
    <row r="41" spans="1:11" ht="15" thickTop="1" x14ac:dyDescent="0.35">
      <c r="B41" s="35"/>
      <c r="C41" s="35"/>
      <c r="E41" s="13" t="s">
        <v>43</v>
      </c>
      <c r="F41" s="13"/>
      <c r="G41" s="13"/>
      <c r="H41" s="13"/>
      <c r="I41" s="13"/>
      <c r="J41" s="20">
        <v>411.45</v>
      </c>
    </row>
    <row r="42" spans="1:11" x14ac:dyDescent="0.35">
      <c r="A42" s="6" t="s">
        <v>64</v>
      </c>
      <c r="B42" s="69"/>
      <c r="C42" s="70">
        <v>11705</v>
      </c>
      <c r="E42" s="13" t="s">
        <v>65</v>
      </c>
      <c r="F42" s="13"/>
      <c r="G42" s="13"/>
      <c r="H42" s="13"/>
      <c r="I42" s="13"/>
      <c r="J42" s="20">
        <v>6789.19</v>
      </c>
    </row>
    <row r="43" spans="1:11" x14ac:dyDescent="0.35">
      <c r="B43" s="35"/>
      <c r="C43" s="35"/>
    </row>
    <row r="44" spans="1:11" x14ac:dyDescent="0.35">
      <c r="A44" s="7" t="s">
        <v>66</v>
      </c>
      <c r="B44" s="71"/>
      <c r="C44" s="72">
        <v>7261753.2300000004</v>
      </c>
    </row>
    <row r="45" spans="1:11" x14ac:dyDescent="0.35">
      <c r="B45" s="35"/>
      <c r="C45" s="35"/>
    </row>
  </sheetData>
  <phoneticPr fontId="4" type="noConversion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8A2B2E-652D-4697-8C98-EDF3C1C79238}">
  <sheetPr codeName="Sheet70"/>
  <dimension ref="A1:T45"/>
  <sheetViews>
    <sheetView zoomScale="80" zoomScaleNormal="80" workbookViewId="0">
      <selection activeCell="A3" sqref="A3:C23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45336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9</v>
      </c>
      <c r="T3" s="15">
        <f>S3*210000</f>
        <v>1890000</v>
      </c>
    </row>
    <row r="4" spans="1:20" x14ac:dyDescent="0.35">
      <c r="A4" s="39" t="s">
        <v>4</v>
      </c>
      <c r="B4" s="181">
        <v>138246.14000000001</v>
      </c>
      <c r="C4" s="154">
        <v>59</v>
      </c>
      <c r="J4" s="15"/>
      <c r="R4" t="s">
        <v>84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81">
        <v>5899.6</v>
      </c>
      <c r="C5" s="154">
        <v>46</v>
      </c>
      <c r="J5" s="15"/>
      <c r="S5" s="15"/>
      <c r="T5" s="42">
        <f>SUM(T3:T4)</f>
        <v>2030000</v>
      </c>
    </row>
    <row r="6" spans="1:20" x14ac:dyDescent="0.35">
      <c r="A6" s="39" t="s">
        <v>6</v>
      </c>
      <c r="B6" s="181">
        <v>3188.36</v>
      </c>
      <c r="C6" s="154">
        <v>32</v>
      </c>
      <c r="J6" s="15"/>
      <c r="S6" s="15"/>
      <c r="T6" s="42"/>
    </row>
    <row r="7" spans="1:20" x14ac:dyDescent="0.35">
      <c r="A7" s="39" t="s">
        <v>7</v>
      </c>
      <c r="B7" s="181">
        <v>3731.6</v>
      </c>
      <c r="C7" s="154">
        <v>33</v>
      </c>
      <c r="J7" s="15"/>
      <c r="R7" t="s">
        <v>53</v>
      </c>
      <c r="S7" s="15">
        <f>S3</f>
        <v>9</v>
      </c>
      <c r="T7" s="15">
        <f>S7*35000</f>
        <v>315000</v>
      </c>
    </row>
    <row r="8" spans="1:20" x14ac:dyDescent="0.35">
      <c r="A8" s="39" t="s">
        <v>8</v>
      </c>
      <c r="B8" s="181">
        <v>21846.2</v>
      </c>
      <c r="C8" s="154">
        <v>20</v>
      </c>
      <c r="J8" s="15"/>
      <c r="S8" s="15"/>
      <c r="T8" s="15"/>
    </row>
    <row r="9" spans="1:20" x14ac:dyDescent="0.35">
      <c r="A9" s="39" t="s">
        <v>9</v>
      </c>
      <c r="B9" s="181">
        <v>7626.05</v>
      </c>
      <c r="C9" s="154">
        <v>37</v>
      </c>
      <c r="J9" s="15"/>
      <c r="S9" s="15"/>
      <c r="T9" s="15"/>
    </row>
    <row r="10" spans="1:20" x14ac:dyDescent="0.35">
      <c r="A10" s="39" t="s">
        <v>10</v>
      </c>
      <c r="B10" s="181">
        <v>2729.82</v>
      </c>
      <c r="C10" s="154">
        <v>23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8850.7099999999991</v>
      </c>
      <c r="C11" s="154">
        <v>46</v>
      </c>
      <c r="J11" s="15"/>
    </row>
    <row r="12" spans="1:20" x14ac:dyDescent="0.35">
      <c r="A12" s="39" t="s">
        <v>12</v>
      </c>
      <c r="B12" s="181">
        <v>7795.06</v>
      </c>
      <c r="C12" s="154">
        <v>11</v>
      </c>
      <c r="J12" s="15"/>
    </row>
    <row r="13" spans="1:20" x14ac:dyDescent="0.35">
      <c r="A13" s="39" t="s">
        <v>13</v>
      </c>
      <c r="B13" s="181">
        <v>425.85</v>
      </c>
      <c r="C13" s="154">
        <v>10</v>
      </c>
      <c r="J13" s="15"/>
    </row>
    <row r="14" spans="1:20" x14ac:dyDescent="0.35">
      <c r="A14" s="39" t="s">
        <v>14</v>
      </c>
      <c r="B14" s="181">
        <v>7658.74</v>
      </c>
      <c r="C14" s="154">
        <v>18</v>
      </c>
      <c r="J14" s="15"/>
    </row>
    <row r="15" spans="1:20" x14ac:dyDescent="0.35">
      <c r="A15" s="39" t="s">
        <v>15</v>
      </c>
      <c r="B15" s="181">
        <v>860.03</v>
      </c>
      <c r="C15" s="154">
        <v>11</v>
      </c>
      <c r="J15" s="15"/>
    </row>
    <row r="16" spans="1:20" x14ac:dyDescent="0.35">
      <c r="A16" s="39" t="s">
        <v>16</v>
      </c>
      <c r="B16" s="181">
        <v>6014.7</v>
      </c>
      <c r="C16" s="154">
        <v>58</v>
      </c>
      <c r="D16" s="43"/>
      <c r="J16" s="15"/>
    </row>
    <row r="17" spans="1:19" x14ac:dyDescent="0.35">
      <c r="A17" s="39" t="s">
        <v>17</v>
      </c>
      <c r="B17" s="181">
        <v>746.99</v>
      </c>
      <c r="C17" s="154">
        <v>14</v>
      </c>
      <c r="D17" s="43"/>
      <c r="J17" s="15"/>
    </row>
    <row r="18" spans="1:19" x14ac:dyDescent="0.35">
      <c r="A18" s="39" t="s">
        <v>18</v>
      </c>
      <c r="B18" s="181">
        <v>3695.64</v>
      </c>
      <c r="C18" s="154">
        <v>9</v>
      </c>
      <c r="D18" s="43"/>
      <c r="J18" s="15"/>
    </row>
    <row r="19" spans="1:19" x14ac:dyDescent="0.35">
      <c r="A19" s="39" t="s">
        <v>19</v>
      </c>
      <c r="B19" s="181">
        <v>3574.51</v>
      </c>
      <c r="C19" s="154">
        <v>11</v>
      </c>
      <c r="D19" s="44"/>
      <c r="J19" s="15"/>
    </row>
    <row r="20" spans="1:19" x14ac:dyDescent="0.35">
      <c r="A20" s="39" t="s">
        <v>20</v>
      </c>
      <c r="B20" s="181">
        <v>6686.95</v>
      </c>
      <c r="C20" s="154">
        <v>15</v>
      </c>
      <c r="D20" s="44"/>
      <c r="J20" s="15"/>
    </row>
    <row r="21" spans="1:19" x14ac:dyDescent="0.35">
      <c r="A21" s="39" t="s">
        <v>21</v>
      </c>
      <c r="B21" s="181">
        <v>2677.65</v>
      </c>
      <c r="C21" s="154">
        <v>14</v>
      </c>
      <c r="J21" s="15"/>
      <c r="S21" t="s">
        <v>50</v>
      </c>
    </row>
    <row r="22" spans="1:19" x14ac:dyDescent="0.35">
      <c r="A22" s="39" t="s">
        <v>22</v>
      </c>
      <c r="B22" s="181">
        <v>119.97</v>
      </c>
      <c r="C22" s="154">
        <v>1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232374.57000000004</v>
      </c>
      <c r="C24" s="46">
        <f>SUM(C4:C23)</f>
        <v>468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232374.57000000004</v>
      </c>
      <c r="E26" s="49" t="s">
        <v>26</v>
      </c>
      <c r="F26" s="49"/>
      <c r="G26" s="49"/>
      <c r="H26" s="49"/>
      <c r="I26" s="49"/>
      <c r="J26" s="162">
        <v>1804.83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19590.8</v>
      </c>
    </row>
    <row r="28" spans="1:19" ht="15" thickBot="1" x14ac:dyDescent="0.4">
      <c r="B28" s="76"/>
      <c r="C28" s="122">
        <f>SUM(C26-C27)</f>
        <v>22374.570000000036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1660928.42</v>
      </c>
      <c r="E30" s="9" t="s">
        <v>31</v>
      </c>
      <c r="F30" s="9"/>
      <c r="G30" s="9"/>
      <c r="H30" s="9"/>
      <c r="I30" s="9"/>
      <c r="J30" s="196">
        <v>200.43</v>
      </c>
    </row>
    <row r="31" spans="1:19" x14ac:dyDescent="0.35">
      <c r="A31" s="3" t="s">
        <v>58</v>
      </c>
      <c r="B31" s="78"/>
      <c r="C31" s="182">
        <f>T5</f>
        <v>2030000</v>
      </c>
      <c r="J31" s="195"/>
    </row>
    <row r="32" spans="1:19" ht="15" thickBot="1" x14ac:dyDescent="0.4">
      <c r="B32" s="76"/>
      <c r="C32" s="122">
        <f>SUM(C30-C31)</f>
        <v>-369071.58000000007</v>
      </c>
      <c r="E32" s="56" t="s">
        <v>33</v>
      </c>
      <c r="F32" s="56"/>
      <c r="G32" s="56"/>
      <c r="H32" s="56"/>
      <c r="I32" s="56"/>
      <c r="J32" s="197"/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76903.710000000006</v>
      </c>
      <c r="J34" s="195"/>
    </row>
    <row r="35" spans="1:11" x14ac:dyDescent="0.35">
      <c r="A35" s="59" t="s">
        <v>61</v>
      </c>
      <c r="B35" s="79"/>
      <c r="C35" s="183">
        <f>T7</f>
        <v>315000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-238096.28999999998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1737832.13</v>
      </c>
      <c r="E38" s="67" t="s">
        <v>40</v>
      </c>
      <c r="F38" s="67"/>
      <c r="G38" s="67"/>
      <c r="H38" s="67"/>
      <c r="I38" s="67"/>
      <c r="J38" s="175">
        <v>349.34</v>
      </c>
      <c r="K38" t="s">
        <v>50</v>
      </c>
    </row>
    <row r="39" spans="1:11" x14ac:dyDescent="0.35">
      <c r="A39" s="64" t="s">
        <v>63</v>
      </c>
      <c r="B39" s="80"/>
      <c r="C39" s="184">
        <f>C31+C35</f>
        <v>2345000</v>
      </c>
      <c r="E39" s="67" t="s">
        <v>42</v>
      </c>
      <c r="F39" s="67"/>
      <c r="G39" s="67"/>
      <c r="H39" s="67"/>
      <c r="I39" s="67"/>
      <c r="J39" s="175">
        <v>3746.64</v>
      </c>
    </row>
    <row r="40" spans="1:11" ht="15" thickBot="1" x14ac:dyDescent="0.4">
      <c r="B40" s="76"/>
      <c r="C40" s="122">
        <f>SUM(C38-C39)</f>
        <v>-607167.87000000011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270.72000000000003</v>
      </c>
    </row>
    <row r="42" spans="1:11" x14ac:dyDescent="0.35">
      <c r="A42" s="6" t="s">
        <v>64</v>
      </c>
      <c r="B42" s="81"/>
      <c r="C42" s="194">
        <v>5251</v>
      </c>
      <c r="E42" s="13" t="s">
        <v>65</v>
      </c>
      <c r="F42" s="13"/>
      <c r="G42" s="13"/>
      <c r="H42" s="13"/>
      <c r="I42" s="13"/>
      <c r="J42" s="178">
        <v>2938.63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1435649.53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93BC46-BCC1-4685-8564-1DF4BF25D4FF}">
  <sheetPr codeName="Sheet71"/>
  <dimension ref="A1:T45"/>
  <sheetViews>
    <sheetView zoomScale="70" zoomScaleNormal="70" workbookViewId="0">
      <selection activeCell="X14" sqref="X14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45337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10</v>
      </c>
      <c r="T3" s="15">
        <f>S3*210000</f>
        <v>2100000</v>
      </c>
    </row>
    <row r="4" spans="1:20" x14ac:dyDescent="0.35">
      <c r="A4" s="39" t="s">
        <v>4</v>
      </c>
      <c r="B4" s="181">
        <v>68500.149999999994</v>
      </c>
      <c r="C4" s="154">
        <v>62</v>
      </c>
      <c r="J4" s="15"/>
      <c r="R4" t="s">
        <v>88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81">
        <v>11787.35</v>
      </c>
      <c r="C5" s="154">
        <v>38</v>
      </c>
      <c r="J5" s="15"/>
      <c r="S5" s="15"/>
      <c r="T5" s="42">
        <f>SUM(T3:T4)</f>
        <v>2240000</v>
      </c>
    </row>
    <row r="6" spans="1:20" x14ac:dyDescent="0.35">
      <c r="A6" s="39" t="s">
        <v>6</v>
      </c>
      <c r="B6" s="181">
        <v>5941.1</v>
      </c>
      <c r="C6" s="154">
        <v>46</v>
      </c>
      <c r="J6" s="15"/>
      <c r="S6" s="15"/>
      <c r="T6" s="42"/>
    </row>
    <row r="7" spans="1:20" x14ac:dyDescent="0.35">
      <c r="A7" s="39" t="s">
        <v>7</v>
      </c>
      <c r="B7" s="181">
        <v>4594.1400000000003</v>
      </c>
      <c r="C7" s="154">
        <v>31</v>
      </c>
      <c r="J7" s="15"/>
      <c r="R7" t="s">
        <v>53</v>
      </c>
      <c r="S7" s="15">
        <f>S3</f>
        <v>10</v>
      </c>
      <c r="T7" s="15">
        <f>S7*35000</f>
        <v>350000</v>
      </c>
    </row>
    <row r="8" spans="1:20" x14ac:dyDescent="0.35">
      <c r="A8" s="39" t="s">
        <v>8</v>
      </c>
      <c r="B8" s="181">
        <v>29996.32</v>
      </c>
      <c r="C8" s="154">
        <v>20</v>
      </c>
      <c r="J8" s="15"/>
      <c r="S8" s="15"/>
      <c r="T8" s="15"/>
    </row>
    <row r="9" spans="1:20" x14ac:dyDescent="0.35">
      <c r="A9" s="39" t="s">
        <v>9</v>
      </c>
      <c r="B9" s="181">
        <v>660.95</v>
      </c>
      <c r="C9" s="154">
        <v>21</v>
      </c>
      <c r="J9" s="15"/>
      <c r="S9" s="15"/>
      <c r="T9" s="15"/>
    </row>
    <row r="10" spans="1:20" x14ac:dyDescent="0.35">
      <c r="A10" s="39" t="s">
        <v>10</v>
      </c>
      <c r="B10" s="181">
        <v>3994.96</v>
      </c>
      <c r="C10" s="154">
        <v>30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4715.6400000000003</v>
      </c>
      <c r="C11" s="154">
        <v>36</v>
      </c>
      <c r="J11" s="15"/>
    </row>
    <row r="12" spans="1:20" x14ac:dyDescent="0.35">
      <c r="A12" s="39" t="s">
        <v>12</v>
      </c>
      <c r="B12" s="181">
        <v>9594.7000000000007</v>
      </c>
      <c r="C12" s="154">
        <v>18</v>
      </c>
      <c r="J12" s="15"/>
    </row>
    <row r="13" spans="1:20" x14ac:dyDescent="0.35">
      <c r="A13" s="39" t="s">
        <v>13</v>
      </c>
      <c r="B13" s="181">
        <v>557.91999999999996</v>
      </c>
      <c r="C13" s="154">
        <v>8</v>
      </c>
      <c r="J13" s="15"/>
    </row>
    <row r="14" spans="1:20" x14ac:dyDescent="0.35">
      <c r="A14" s="39" t="s">
        <v>14</v>
      </c>
      <c r="B14" s="181">
        <v>7131.84</v>
      </c>
      <c r="C14" s="154">
        <v>29</v>
      </c>
      <c r="J14" s="15"/>
    </row>
    <row r="15" spans="1:20" x14ac:dyDescent="0.35">
      <c r="A15" s="39" t="s">
        <v>15</v>
      </c>
      <c r="B15" s="181">
        <v>1127.33</v>
      </c>
      <c r="C15" s="154">
        <v>15</v>
      </c>
      <c r="J15" s="15"/>
    </row>
    <row r="16" spans="1:20" x14ac:dyDescent="0.35">
      <c r="A16" s="39" t="s">
        <v>16</v>
      </c>
      <c r="B16" s="181">
        <v>15831.67</v>
      </c>
      <c r="C16" s="154">
        <v>72</v>
      </c>
      <c r="D16" s="43"/>
      <c r="J16" s="15"/>
    </row>
    <row r="17" spans="1:19" x14ac:dyDescent="0.35">
      <c r="A17" s="39" t="s">
        <v>17</v>
      </c>
      <c r="B17" s="181">
        <v>2474.13</v>
      </c>
      <c r="C17" s="154">
        <v>9</v>
      </c>
      <c r="D17" s="43"/>
      <c r="J17" s="15"/>
    </row>
    <row r="18" spans="1:19" x14ac:dyDescent="0.35">
      <c r="A18" s="39" t="s">
        <v>18</v>
      </c>
      <c r="B18" s="181">
        <v>903.04</v>
      </c>
      <c r="C18" s="154">
        <v>6</v>
      </c>
      <c r="D18" s="43"/>
      <c r="J18" s="15"/>
    </row>
    <row r="19" spans="1:19" x14ac:dyDescent="0.35">
      <c r="A19" s="39" t="s">
        <v>19</v>
      </c>
      <c r="B19" s="181">
        <v>1939.62</v>
      </c>
      <c r="C19" s="154">
        <v>12</v>
      </c>
      <c r="D19" s="44"/>
      <c r="J19" s="15"/>
    </row>
    <row r="20" spans="1:19" x14ac:dyDescent="0.35">
      <c r="A20" s="39" t="s">
        <v>20</v>
      </c>
      <c r="B20" s="181">
        <v>4271.34</v>
      </c>
      <c r="C20" s="154">
        <v>11</v>
      </c>
      <c r="D20" s="44"/>
      <c r="J20" s="15"/>
    </row>
    <row r="21" spans="1:19" x14ac:dyDescent="0.35">
      <c r="A21" s="39" t="s">
        <v>21</v>
      </c>
      <c r="B21" s="181">
        <v>2148.3000000000002</v>
      </c>
      <c r="C21" s="154">
        <v>10</v>
      </c>
      <c r="J21" s="15"/>
      <c r="S21" t="s">
        <v>50</v>
      </c>
    </row>
    <row r="22" spans="1:19" x14ac:dyDescent="0.35">
      <c r="A22" s="39" t="s">
        <v>22</v>
      </c>
      <c r="B22" s="181">
        <v>240</v>
      </c>
      <c r="C22" s="154">
        <v>2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176410.5</v>
      </c>
      <c r="C24" s="46">
        <f>SUM(C4:C23)</f>
        <v>476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176410.5</v>
      </c>
      <c r="E26" s="49" t="s">
        <v>26</v>
      </c>
      <c r="F26" s="49"/>
      <c r="G26" s="49"/>
      <c r="H26" s="49"/>
      <c r="I26" s="49"/>
      <c r="J26" s="162">
        <v>1664.83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22215.55</v>
      </c>
    </row>
    <row r="28" spans="1:19" ht="15" thickBot="1" x14ac:dyDescent="0.4">
      <c r="B28" s="76"/>
      <c r="C28" s="122">
        <f>SUM(C26-C27)</f>
        <v>-33589.5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1864465.53</v>
      </c>
      <c r="E30" s="9" t="s">
        <v>31</v>
      </c>
      <c r="F30" s="9"/>
      <c r="G30" s="9"/>
      <c r="H30" s="9"/>
      <c r="I30" s="9"/>
      <c r="J30" s="196">
        <v>200.43</v>
      </c>
    </row>
    <row r="31" spans="1:19" x14ac:dyDescent="0.35">
      <c r="A31" s="3" t="s">
        <v>58</v>
      </c>
      <c r="B31" s="78"/>
      <c r="C31" s="182">
        <f>T5</f>
        <v>2240000</v>
      </c>
      <c r="J31" s="195"/>
    </row>
    <row r="32" spans="1:19" ht="15" thickBot="1" x14ac:dyDescent="0.4">
      <c r="B32" s="76"/>
      <c r="C32" s="122">
        <f>SUM(C30-C31)</f>
        <v>-375534.47</v>
      </c>
      <c r="E32" s="56" t="s">
        <v>33</v>
      </c>
      <c r="F32" s="56"/>
      <c r="G32" s="56"/>
      <c r="H32" s="56"/>
      <c r="I32" s="56"/>
      <c r="J32" s="197"/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79011.539999999994</v>
      </c>
      <c r="J34" s="195"/>
    </row>
    <row r="35" spans="1:11" x14ac:dyDescent="0.35">
      <c r="A35" s="59" t="s">
        <v>61</v>
      </c>
      <c r="B35" s="79"/>
      <c r="C35" s="183">
        <f>T7</f>
        <v>350000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-270988.46000000002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1943477.07</v>
      </c>
      <c r="E38" s="67" t="s">
        <v>40</v>
      </c>
      <c r="F38" s="67"/>
      <c r="G38" s="67"/>
      <c r="H38" s="67"/>
      <c r="I38" s="67"/>
      <c r="J38" s="175">
        <v>385.47</v>
      </c>
      <c r="K38" t="s">
        <v>50</v>
      </c>
    </row>
    <row r="39" spans="1:11" x14ac:dyDescent="0.35">
      <c r="A39" s="64" t="s">
        <v>63</v>
      </c>
      <c r="B39" s="80"/>
      <c r="C39" s="184">
        <f>C31+C35</f>
        <v>2590000</v>
      </c>
      <c r="E39" s="67" t="s">
        <v>42</v>
      </c>
      <c r="F39" s="67"/>
      <c r="G39" s="67"/>
      <c r="H39" s="67"/>
      <c r="I39" s="67"/>
      <c r="J39" s="175">
        <v>4132.1099999999997</v>
      </c>
    </row>
    <row r="40" spans="1:11" ht="15" thickBot="1" x14ac:dyDescent="0.4">
      <c r="B40" s="76"/>
      <c r="C40" s="122">
        <f>SUM(C38-C39)</f>
        <v>-646522.92999999993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249.73</v>
      </c>
    </row>
    <row r="42" spans="1:11" x14ac:dyDescent="0.35">
      <c r="A42" s="6" t="s">
        <v>64</v>
      </c>
      <c r="B42" s="81"/>
      <c r="C42" s="194">
        <v>5722</v>
      </c>
      <c r="E42" s="13" t="s">
        <v>65</v>
      </c>
      <c r="F42" s="13"/>
      <c r="G42" s="13"/>
      <c r="H42" s="13"/>
      <c r="I42" s="13"/>
      <c r="J42" s="178">
        <v>3332.35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1527007.29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89E8EE-8077-47C7-A367-9EB43F08BF28}">
  <sheetPr codeName="Sheet72"/>
  <dimension ref="A1:T45"/>
  <sheetViews>
    <sheetView zoomScale="80" zoomScaleNormal="80" workbookViewId="0">
      <selection activeCell="Q21" sqref="Q21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45338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11</v>
      </c>
      <c r="T3" s="15">
        <f>S3*210000</f>
        <v>2310000</v>
      </c>
    </row>
    <row r="4" spans="1:20" x14ac:dyDescent="0.35">
      <c r="A4" s="39" t="s">
        <v>4</v>
      </c>
      <c r="B4" s="181">
        <v>56683.63</v>
      </c>
      <c r="C4" s="154">
        <v>47</v>
      </c>
      <c r="J4" s="15"/>
      <c r="R4" t="s">
        <v>88</v>
      </c>
      <c r="S4" s="15">
        <v>2</v>
      </c>
      <c r="T4" s="15">
        <f>S4*70000</f>
        <v>140000</v>
      </c>
    </row>
    <row r="5" spans="1:20" x14ac:dyDescent="0.35">
      <c r="A5" s="39" t="s">
        <v>5</v>
      </c>
      <c r="B5" s="181">
        <v>11686.72</v>
      </c>
      <c r="C5" s="154">
        <v>49</v>
      </c>
      <c r="J5" s="15"/>
      <c r="S5" s="15"/>
      <c r="T5" s="42">
        <f>SUM(T3:T4)</f>
        <v>2450000</v>
      </c>
    </row>
    <row r="6" spans="1:20" x14ac:dyDescent="0.35">
      <c r="A6" s="39" t="s">
        <v>6</v>
      </c>
      <c r="B6" s="181">
        <v>5653.6</v>
      </c>
      <c r="C6" s="154">
        <v>41</v>
      </c>
      <c r="J6" s="15"/>
      <c r="S6" s="15"/>
      <c r="T6" s="42"/>
    </row>
    <row r="7" spans="1:20" x14ac:dyDescent="0.35">
      <c r="A7" s="39" t="s">
        <v>7</v>
      </c>
      <c r="B7" s="181">
        <v>4188.0200000000004</v>
      </c>
      <c r="C7" s="154">
        <v>28</v>
      </c>
      <c r="J7" s="15"/>
      <c r="R7" t="s">
        <v>53</v>
      </c>
      <c r="S7" s="15">
        <f>S3</f>
        <v>11</v>
      </c>
      <c r="T7" s="15">
        <f>S7*35000</f>
        <v>385000</v>
      </c>
    </row>
    <row r="8" spans="1:20" x14ac:dyDescent="0.35">
      <c r="A8" s="39" t="s">
        <v>8</v>
      </c>
      <c r="B8" s="181">
        <v>4863.7700000000004</v>
      </c>
      <c r="C8" s="154">
        <v>14</v>
      </c>
      <c r="J8" s="15"/>
      <c r="S8" s="15"/>
      <c r="T8" s="15"/>
    </row>
    <row r="9" spans="1:20" x14ac:dyDescent="0.35">
      <c r="A9" s="39" t="s">
        <v>9</v>
      </c>
      <c r="B9" s="181">
        <v>6256.33</v>
      </c>
      <c r="C9" s="154">
        <v>34</v>
      </c>
      <c r="J9" s="15"/>
      <c r="S9" s="15"/>
      <c r="T9" s="15"/>
    </row>
    <row r="10" spans="1:20" x14ac:dyDescent="0.35">
      <c r="A10" s="39" t="s">
        <v>10</v>
      </c>
      <c r="B10" s="181">
        <v>2775.33</v>
      </c>
      <c r="C10" s="154">
        <v>27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7753.96</v>
      </c>
      <c r="C11" s="154">
        <v>49</v>
      </c>
      <c r="J11" s="15"/>
    </row>
    <row r="12" spans="1:20" x14ac:dyDescent="0.35">
      <c r="A12" s="39" t="s">
        <v>12</v>
      </c>
      <c r="B12" s="181">
        <v>3039.87</v>
      </c>
      <c r="C12" s="154">
        <v>16</v>
      </c>
      <c r="J12" s="15"/>
    </row>
    <row r="13" spans="1:20" x14ac:dyDescent="0.35">
      <c r="A13" s="39" t="s">
        <v>13</v>
      </c>
      <c r="B13" s="181">
        <v>1766.06</v>
      </c>
      <c r="C13" s="154">
        <v>18</v>
      </c>
      <c r="J13" s="15"/>
    </row>
    <row r="14" spans="1:20" x14ac:dyDescent="0.35">
      <c r="A14" s="39" t="s">
        <v>14</v>
      </c>
      <c r="B14" s="181">
        <v>13538.28</v>
      </c>
      <c r="C14" s="154">
        <v>34</v>
      </c>
      <c r="J14" s="15"/>
    </row>
    <row r="15" spans="1:20" x14ac:dyDescent="0.35">
      <c r="A15" s="39" t="s">
        <v>15</v>
      </c>
      <c r="B15" s="181">
        <v>1993.67</v>
      </c>
      <c r="C15" s="154">
        <v>10</v>
      </c>
      <c r="J15" s="15"/>
    </row>
    <row r="16" spans="1:20" x14ac:dyDescent="0.35">
      <c r="A16" s="39" t="s">
        <v>16</v>
      </c>
      <c r="B16" s="181">
        <v>25342.51</v>
      </c>
      <c r="C16" s="154">
        <v>87</v>
      </c>
      <c r="D16" s="43"/>
      <c r="J16" s="15"/>
    </row>
    <row r="17" spans="1:19" x14ac:dyDescent="0.35">
      <c r="A17" s="39" t="s">
        <v>17</v>
      </c>
      <c r="B17" s="181">
        <v>704.87</v>
      </c>
      <c r="C17" s="154">
        <v>11</v>
      </c>
      <c r="D17" s="43"/>
      <c r="J17" s="15"/>
    </row>
    <row r="18" spans="1:19" x14ac:dyDescent="0.35">
      <c r="A18" s="39" t="s">
        <v>18</v>
      </c>
      <c r="B18" s="181">
        <v>6762.11</v>
      </c>
      <c r="C18" s="154">
        <v>20</v>
      </c>
      <c r="D18" s="43"/>
      <c r="J18" s="15"/>
    </row>
    <row r="19" spans="1:19" x14ac:dyDescent="0.35">
      <c r="A19" s="39" t="s">
        <v>19</v>
      </c>
      <c r="B19" s="181">
        <v>3230.62</v>
      </c>
      <c r="C19" s="154">
        <v>15</v>
      </c>
      <c r="D19" s="44"/>
      <c r="J19" s="15"/>
    </row>
    <row r="20" spans="1:19" x14ac:dyDescent="0.35">
      <c r="A20" s="39" t="s">
        <v>20</v>
      </c>
      <c r="B20" s="181">
        <v>12518.01</v>
      </c>
      <c r="C20" s="154">
        <v>18</v>
      </c>
      <c r="D20" s="44"/>
      <c r="J20" s="15"/>
    </row>
    <row r="21" spans="1:19" x14ac:dyDescent="0.35">
      <c r="A21" s="39" t="s">
        <v>21</v>
      </c>
      <c r="B21" s="181">
        <v>2785.78</v>
      </c>
      <c r="C21" s="154">
        <v>15</v>
      </c>
      <c r="J21" s="15"/>
      <c r="S21" t="s">
        <v>50</v>
      </c>
    </row>
    <row r="22" spans="1:19" x14ac:dyDescent="0.35">
      <c r="A22" s="39" t="s">
        <v>22</v>
      </c>
      <c r="B22" s="181">
        <v>1048.33</v>
      </c>
      <c r="C22" s="154">
        <v>10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172591.46999999997</v>
      </c>
      <c r="C24" s="46">
        <f>SUM(C4:C23)</f>
        <v>543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172591.46999999997</v>
      </c>
      <c r="E26" s="49" t="s">
        <v>26</v>
      </c>
      <c r="F26" s="49"/>
      <c r="G26" s="49"/>
      <c r="H26" s="49"/>
      <c r="I26" s="49"/>
      <c r="J26" s="162">
        <v>505.63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22721.18</v>
      </c>
    </row>
    <row r="28" spans="1:19" ht="15" thickBot="1" x14ac:dyDescent="0.4">
      <c r="B28" s="76"/>
      <c r="C28" s="122">
        <f>SUM(C26-C27)</f>
        <v>-37408.530000000028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2235345.0299999998</v>
      </c>
      <c r="E30" s="9" t="s">
        <v>31</v>
      </c>
      <c r="F30" s="9"/>
      <c r="G30" s="9"/>
      <c r="H30" s="9"/>
      <c r="I30" s="9"/>
      <c r="J30" s="196">
        <v>200.43</v>
      </c>
    </row>
    <row r="31" spans="1:19" x14ac:dyDescent="0.35">
      <c r="A31" s="3" t="s">
        <v>58</v>
      </c>
      <c r="B31" s="78"/>
      <c r="C31" s="182">
        <f>T5</f>
        <v>2450000</v>
      </c>
      <c r="J31" s="195"/>
    </row>
    <row r="32" spans="1:19" ht="15" thickBot="1" x14ac:dyDescent="0.4">
      <c r="B32" s="76"/>
      <c r="C32" s="122">
        <f>SUM(C30-C31)</f>
        <v>-214654.9700000002</v>
      </c>
      <c r="E32" s="56" t="s">
        <v>33</v>
      </c>
      <c r="F32" s="56"/>
      <c r="G32" s="56"/>
      <c r="H32" s="56"/>
      <c r="I32" s="56"/>
      <c r="J32" s="197"/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79458.14</v>
      </c>
      <c r="J34" s="195"/>
    </row>
    <row r="35" spans="1:11" x14ac:dyDescent="0.35">
      <c r="A35" s="59" t="s">
        <v>61</v>
      </c>
      <c r="B35" s="79"/>
      <c r="C35" s="183">
        <f>T7</f>
        <v>385000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-305541.86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2314803.17</v>
      </c>
      <c r="E38" s="67" t="s">
        <v>40</v>
      </c>
      <c r="F38" s="67"/>
      <c r="G38" s="67"/>
      <c r="H38" s="67"/>
      <c r="I38" s="67"/>
      <c r="J38" s="175">
        <v>510.28</v>
      </c>
      <c r="K38" t="s">
        <v>50</v>
      </c>
    </row>
    <row r="39" spans="1:11" x14ac:dyDescent="0.35">
      <c r="A39" s="64" t="s">
        <v>63</v>
      </c>
      <c r="B39" s="80"/>
      <c r="C39" s="184">
        <f>C31+C35</f>
        <v>2835000</v>
      </c>
      <c r="E39" s="67" t="s">
        <v>42</v>
      </c>
      <c r="F39" s="67"/>
      <c r="G39" s="67"/>
      <c r="H39" s="67"/>
      <c r="I39" s="67"/>
      <c r="J39" s="175">
        <v>4642.3900000000003</v>
      </c>
    </row>
    <row r="40" spans="1:11" ht="15" thickBot="1" x14ac:dyDescent="0.4">
      <c r="B40" s="76"/>
      <c r="C40" s="122">
        <f>SUM(C38-C39)</f>
        <v>-520196.83000000007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75.81</v>
      </c>
    </row>
    <row r="42" spans="1:11" x14ac:dyDescent="0.35">
      <c r="A42" s="6" t="s">
        <v>64</v>
      </c>
      <c r="B42" s="81"/>
      <c r="C42" s="194">
        <v>6267</v>
      </c>
      <c r="E42" s="13" t="s">
        <v>65</v>
      </c>
      <c r="F42" s="13"/>
      <c r="G42" s="13"/>
      <c r="H42" s="13"/>
      <c r="I42" s="13"/>
      <c r="J42" s="178">
        <v>3408.16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2037481.58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E963F0-2CA5-4211-A637-5E2C289C3FEC}">
  <sheetPr codeName="Sheet73"/>
  <dimension ref="A1:T45"/>
  <sheetViews>
    <sheetView zoomScale="80" zoomScaleNormal="80" workbookViewId="0">
      <selection activeCell="A3" sqref="A3:C23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45339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11</v>
      </c>
      <c r="T3" s="15">
        <f>S3*210000</f>
        <v>2310000</v>
      </c>
    </row>
    <row r="4" spans="1:20" x14ac:dyDescent="0.35">
      <c r="A4" s="39" t="s">
        <v>4</v>
      </c>
      <c r="B4" s="181">
        <v>16574.439999999999</v>
      </c>
      <c r="C4" s="154">
        <v>30</v>
      </c>
      <c r="J4" s="15"/>
      <c r="R4" t="s">
        <v>88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81">
        <v>7993.21</v>
      </c>
      <c r="C5" s="154">
        <v>25</v>
      </c>
      <c r="J5" s="15"/>
      <c r="S5" s="15"/>
      <c r="T5" s="42">
        <f>SUM(T3:T4)</f>
        <v>2520000</v>
      </c>
    </row>
    <row r="6" spans="1:20" x14ac:dyDescent="0.35">
      <c r="A6" s="39" t="s">
        <v>6</v>
      </c>
      <c r="B6" s="181">
        <v>3588.52</v>
      </c>
      <c r="C6" s="154">
        <v>20</v>
      </c>
      <c r="J6" s="15"/>
      <c r="S6" s="15"/>
      <c r="T6" s="42"/>
    </row>
    <row r="7" spans="1:20" x14ac:dyDescent="0.35">
      <c r="A7" s="39" t="s">
        <v>7</v>
      </c>
      <c r="B7" s="181">
        <v>6893.8</v>
      </c>
      <c r="C7" s="154">
        <v>19</v>
      </c>
      <c r="J7" s="15"/>
      <c r="R7" t="s">
        <v>53</v>
      </c>
      <c r="S7" s="15">
        <f>S3</f>
        <v>11</v>
      </c>
      <c r="T7" s="15">
        <f>S7*35000</f>
        <v>385000</v>
      </c>
    </row>
    <row r="8" spans="1:20" x14ac:dyDescent="0.35">
      <c r="A8" s="39" t="s">
        <v>8</v>
      </c>
      <c r="B8" s="181">
        <v>997.01</v>
      </c>
      <c r="C8" s="154">
        <v>6</v>
      </c>
      <c r="J8" s="15"/>
      <c r="S8" s="15"/>
      <c r="T8" s="15"/>
    </row>
    <row r="9" spans="1:20" x14ac:dyDescent="0.35">
      <c r="A9" s="39" t="s">
        <v>9</v>
      </c>
      <c r="B9" s="181">
        <v>1717.01</v>
      </c>
      <c r="C9" s="154">
        <v>29</v>
      </c>
      <c r="J9" s="15"/>
      <c r="S9" s="15"/>
      <c r="T9" s="15"/>
    </row>
    <row r="10" spans="1:20" x14ac:dyDescent="0.35">
      <c r="A10" s="39" t="s">
        <v>10</v>
      </c>
      <c r="B10" s="181">
        <v>4800.33</v>
      </c>
      <c r="C10" s="154">
        <v>45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2668.3</v>
      </c>
      <c r="C11" s="154">
        <v>41</v>
      </c>
      <c r="J11" s="15"/>
    </row>
    <row r="12" spans="1:20" x14ac:dyDescent="0.35">
      <c r="A12" s="39" t="s">
        <v>12</v>
      </c>
      <c r="B12" s="181">
        <v>0</v>
      </c>
      <c r="C12" s="154">
        <v>0</v>
      </c>
      <c r="J12" s="15"/>
    </row>
    <row r="13" spans="1:20" x14ac:dyDescent="0.35">
      <c r="A13" s="39" t="s">
        <v>13</v>
      </c>
      <c r="B13" s="181">
        <v>763.7</v>
      </c>
      <c r="C13" s="154">
        <v>9</v>
      </c>
      <c r="J13" s="15"/>
    </row>
    <row r="14" spans="1:20" x14ac:dyDescent="0.35">
      <c r="A14" s="39" t="s">
        <v>14</v>
      </c>
      <c r="B14" s="181">
        <v>1758.92</v>
      </c>
      <c r="C14" s="154">
        <v>19</v>
      </c>
      <c r="J14" s="15"/>
    </row>
    <row r="15" spans="1:20" x14ac:dyDescent="0.35">
      <c r="A15" s="39" t="s">
        <v>15</v>
      </c>
      <c r="B15" s="181">
        <v>452.18</v>
      </c>
      <c r="C15" s="154">
        <v>8</v>
      </c>
      <c r="J15" s="15"/>
    </row>
    <row r="16" spans="1:20" x14ac:dyDescent="0.35">
      <c r="A16" s="39" t="s">
        <v>16</v>
      </c>
      <c r="B16" s="181">
        <v>4453.03</v>
      </c>
      <c r="C16" s="154">
        <v>38</v>
      </c>
      <c r="D16" s="43"/>
      <c r="J16" s="15"/>
    </row>
    <row r="17" spans="1:19" x14ac:dyDescent="0.35">
      <c r="A17" s="39" t="s">
        <v>17</v>
      </c>
      <c r="B17" s="181">
        <v>0</v>
      </c>
      <c r="C17" s="154">
        <v>0</v>
      </c>
      <c r="D17" s="43"/>
      <c r="J17" s="15"/>
    </row>
    <row r="18" spans="1:19" x14ac:dyDescent="0.35">
      <c r="A18" s="39" t="s">
        <v>18</v>
      </c>
      <c r="B18" s="181">
        <v>0</v>
      </c>
      <c r="C18" s="154">
        <v>0</v>
      </c>
      <c r="D18" s="43"/>
      <c r="J18" s="15"/>
    </row>
    <row r="19" spans="1:19" x14ac:dyDescent="0.35">
      <c r="A19" s="39" t="s">
        <v>19</v>
      </c>
      <c r="B19" s="181">
        <v>3517.55</v>
      </c>
      <c r="C19" s="154">
        <v>17</v>
      </c>
      <c r="D19" s="44"/>
      <c r="J19" s="15"/>
    </row>
    <row r="20" spans="1:19" x14ac:dyDescent="0.35">
      <c r="A20" s="39" t="s">
        <v>20</v>
      </c>
      <c r="B20" s="181">
        <v>0</v>
      </c>
      <c r="C20" s="154">
        <v>0</v>
      </c>
      <c r="D20" s="44"/>
      <c r="J20" s="15"/>
    </row>
    <row r="21" spans="1:19" x14ac:dyDescent="0.35">
      <c r="A21" s="39" t="s">
        <v>21</v>
      </c>
      <c r="B21" s="181">
        <v>0</v>
      </c>
      <c r="C21" s="154">
        <v>0</v>
      </c>
      <c r="J21" s="15"/>
      <c r="S21" t="s">
        <v>50</v>
      </c>
    </row>
    <row r="22" spans="1:19" x14ac:dyDescent="0.35">
      <c r="A22" s="39" t="s">
        <v>22</v>
      </c>
      <c r="B22" s="181">
        <v>0</v>
      </c>
      <c r="C22" s="154">
        <v>0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56178.000000000007</v>
      </c>
      <c r="C24" s="46">
        <f>SUM(C4:C23)</f>
        <v>306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56178.000000000007</v>
      </c>
      <c r="E26" s="49" t="s">
        <v>26</v>
      </c>
      <c r="F26" s="49"/>
      <c r="G26" s="49"/>
      <c r="H26" s="49"/>
      <c r="I26" s="49"/>
      <c r="J26" s="162">
        <v>210.43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70000</v>
      </c>
      <c r="E27" s="49" t="s">
        <v>28</v>
      </c>
      <c r="F27" s="49"/>
      <c r="G27" s="49"/>
      <c r="H27" s="49"/>
      <c r="I27" s="49"/>
      <c r="J27" s="162">
        <v>22931.61</v>
      </c>
    </row>
    <row r="28" spans="1:19" ht="15" thickBot="1" x14ac:dyDescent="0.4">
      <c r="B28" s="76"/>
      <c r="C28" s="122">
        <f>SUM(C26-C27)</f>
        <v>-13821.999999999993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>
        <v>3.39</v>
      </c>
    </row>
    <row r="30" spans="1:19" x14ac:dyDescent="0.35">
      <c r="A30" s="3" t="s">
        <v>57</v>
      </c>
      <c r="B30" s="78"/>
      <c r="C30" s="182">
        <v>2291374.71</v>
      </c>
      <c r="E30" s="9" t="s">
        <v>31</v>
      </c>
      <c r="F30" s="9"/>
      <c r="G30" s="9"/>
      <c r="H30" s="9"/>
      <c r="I30" s="9"/>
      <c r="J30" s="196">
        <v>203.82</v>
      </c>
    </row>
    <row r="31" spans="1:19" x14ac:dyDescent="0.35">
      <c r="A31" s="3" t="s">
        <v>58</v>
      </c>
      <c r="B31" s="78"/>
      <c r="C31" s="182">
        <f>T5</f>
        <v>2520000</v>
      </c>
      <c r="J31" s="195"/>
    </row>
    <row r="32" spans="1:19" ht="15" thickBot="1" x14ac:dyDescent="0.4">
      <c r="B32" s="76"/>
      <c r="C32" s="122">
        <f>SUM(C30-C31)</f>
        <v>-228625.29000000004</v>
      </c>
      <c r="E32" s="56" t="s">
        <v>33</v>
      </c>
      <c r="F32" s="56"/>
      <c r="G32" s="56"/>
      <c r="H32" s="56"/>
      <c r="I32" s="56"/>
      <c r="J32" s="197"/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79458.14</v>
      </c>
      <c r="J34" s="195"/>
    </row>
    <row r="35" spans="1:11" x14ac:dyDescent="0.35">
      <c r="A35" s="59" t="s">
        <v>61</v>
      </c>
      <c r="B35" s="79"/>
      <c r="C35" s="183">
        <f>T7</f>
        <v>385000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-305541.86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2370832.85</v>
      </c>
      <c r="E38" s="67" t="s">
        <v>40</v>
      </c>
      <c r="F38" s="67"/>
      <c r="G38" s="67"/>
      <c r="H38" s="67"/>
      <c r="I38" s="67"/>
      <c r="J38" s="175">
        <v>314.25</v>
      </c>
      <c r="K38" t="s">
        <v>50</v>
      </c>
    </row>
    <row r="39" spans="1:11" x14ac:dyDescent="0.35">
      <c r="A39" s="64" t="s">
        <v>63</v>
      </c>
      <c r="B39" s="80"/>
      <c r="C39" s="184">
        <f>C31+C35</f>
        <v>2905000</v>
      </c>
      <c r="E39" s="67" t="s">
        <v>42</v>
      </c>
      <c r="F39" s="67"/>
      <c r="G39" s="67"/>
      <c r="H39" s="67"/>
      <c r="I39" s="67"/>
      <c r="J39" s="175">
        <v>4956.6400000000003</v>
      </c>
    </row>
    <row r="40" spans="1:11" ht="15" thickBot="1" x14ac:dyDescent="0.4">
      <c r="B40" s="76"/>
      <c r="C40" s="122">
        <f>SUM(C38-C39)</f>
        <v>-534167.14999999991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31.57</v>
      </c>
    </row>
    <row r="42" spans="1:11" x14ac:dyDescent="0.35">
      <c r="A42" s="6" t="s">
        <v>64</v>
      </c>
      <c r="B42" s="81"/>
      <c r="C42" s="194">
        <v>6573</v>
      </c>
      <c r="E42" s="13" t="s">
        <v>65</v>
      </c>
      <c r="F42" s="13"/>
      <c r="G42" s="13"/>
      <c r="H42" s="13"/>
      <c r="I42" s="13"/>
      <c r="J42" s="178">
        <v>3439.73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2037481.58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D8951B-17EA-4BC9-93AE-E6EFD193BEDC}">
  <sheetPr codeName="Sheet74"/>
  <dimension ref="A1:AF44"/>
  <sheetViews>
    <sheetView topLeftCell="A4" zoomScale="70" zoomScaleNormal="70" workbookViewId="0">
      <selection activeCell="B37" sqref="B37"/>
    </sheetView>
  </sheetViews>
  <sheetFormatPr defaultRowHeight="14.5" x14ac:dyDescent="0.35"/>
  <cols>
    <col min="1" max="1" width="42" customWidth="1"/>
    <col min="2" max="2" width="34.54296875" style="115" customWidth="1"/>
    <col min="3" max="3" width="22" style="115" customWidth="1"/>
    <col min="4" max="4" width="18.6328125" customWidth="1"/>
    <col min="5" max="5" width="26.54296875" customWidth="1"/>
    <col min="6" max="6" width="25.90625" customWidth="1"/>
    <col min="12" max="12" width="14.453125" customWidth="1"/>
    <col min="16" max="16" width="14.36328125" style="15" customWidth="1"/>
    <col min="26" max="26" width="20.36328125" customWidth="1"/>
    <col min="28" max="28" width="14.54296875" customWidth="1"/>
  </cols>
  <sheetData>
    <row r="1" spans="1:32" x14ac:dyDescent="0.35">
      <c r="A1" s="33" t="s">
        <v>47</v>
      </c>
      <c r="B1" s="116" t="s">
        <v>89</v>
      </c>
      <c r="C1" s="105"/>
      <c r="D1" s="35"/>
      <c r="E1" s="35"/>
      <c r="F1" s="35"/>
    </row>
    <row r="2" spans="1:32" x14ac:dyDescent="0.35">
      <c r="B2" s="105"/>
      <c r="C2" s="105"/>
      <c r="D2" s="35"/>
      <c r="E2" s="35"/>
      <c r="F2" s="35"/>
    </row>
    <row r="3" spans="1:32" x14ac:dyDescent="0.35">
      <c r="A3" s="36" t="s">
        <v>1</v>
      </c>
      <c r="B3" s="106" t="s">
        <v>82</v>
      </c>
      <c r="C3" s="106" t="s">
        <v>70</v>
      </c>
      <c r="D3" s="37" t="s">
        <v>72</v>
      </c>
      <c r="E3" s="37" t="s">
        <v>73</v>
      </c>
      <c r="F3" s="37" t="s">
        <v>74</v>
      </c>
      <c r="G3" s="38" t="s">
        <v>50</v>
      </c>
      <c r="X3" t="s">
        <v>51</v>
      </c>
      <c r="Y3" s="15">
        <v>12</v>
      </c>
      <c r="Z3" s="15">
        <f>Y3*210000</f>
        <v>2520000</v>
      </c>
    </row>
    <row r="4" spans="1:32" x14ac:dyDescent="0.35">
      <c r="A4" s="39" t="s">
        <v>4</v>
      </c>
      <c r="B4" s="102">
        <v>25105.74</v>
      </c>
      <c r="C4" s="102">
        <v>1018631.67</v>
      </c>
      <c r="D4" s="102">
        <v>1213853.6900000004</v>
      </c>
      <c r="E4" s="41">
        <v>46</v>
      </c>
      <c r="F4" s="41">
        <v>763</v>
      </c>
      <c r="L4" s="189"/>
      <c r="X4" t="s">
        <v>52</v>
      </c>
      <c r="Y4" s="15">
        <v>3</v>
      </c>
      <c r="Z4" s="15">
        <f>Y4*70000</f>
        <v>210000</v>
      </c>
    </row>
    <row r="5" spans="1:32" x14ac:dyDescent="0.35">
      <c r="A5" s="39" t="s">
        <v>5</v>
      </c>
      <c r="B5" s="102">
        <v>8135</v>
      </c>
      <c r="C5" s="102">
        <v>132799.5</v>
      </c>
      <c r="D5" s="102">
        <v>41001.949999999997</v>
      </c>
      <c r="E5" s="41">
        <v>54</v>
      </c>
      <c r="F5" s="41">
        <v>587</v>
      </c>
      <c r="L5" s="189"/>
      <c r="Y5" s="15"/>
      <c r="Z5" s="42">
        <f>SUM(Z3:Z4)</f>
        <v>2730000</v>
      </c>
    </row>
    <row r="6" spans="1:32" x14ac:dyDescent="0.35">
      <c r="A6" s="39" t="s">
        <v>6</v>
      </c>
      <c r="B6" s="102">
        <v>5323.79</v>
      </c>
      <c r="C6" s="102">
        <v>73797.78</v>
      </c>
      <c r="D6" s="102">
        <v>26123.919999999998</v>
      </c>
      <c r="E6" s="41">
        <v>52</v>
      </c>
      <c r="F6" s="41">
        <v>586</v>
      </c>
      <c r="L6" s="189"/>
      <c r="Y6" s="15"/>
      <c r="Z6" s="42"/>
    </row>
    <row r="7" spans="1:32" x14ac:dyDescent="0.35">
      <c r="A7" s="39" t="s">
        <v>7</v>
      </c>
      <c r="B7" s="102">
        <v>8821.8700000000008</v>
      </c>
      <c r="C7" s="102">
        <v>88805.67</v>
      </c>
      <c r="D7" s="102">
        <v>68058.240000000005</v>
      </c>
      <c r="E7" s="41">
        <v>34</v>
      </c>
      <c r="F7" s="41">
        <v>417</v>
      </c>
      <c r="L7" s="189"/>
      <c r="X7" t="s">
        <v>53</v>
      </c>
      <c r="Y7" s="15">
        <f>Y3</f>
        <v>12</v>
      </c>
      <c r="Z7" s="15">
        <f>Y7*35000</f>
        <v>420000</v>
      </c>
    </row>
    <row r="8" spans="1:32" x14ac:dyDescent="0.35">
      <c r="A8" s="39" t="s">
        <v>8</v>
      </c>
      <c r="B8" s="102">
        <v>44571.4</v>
      </c>
      <c r="C8" s="102">
        <v>197898.94</v>
      </c>
      <c r="D8" s="102">
        <v>78848.69</v>
      </c>
      <c r="E8" s="41">
        <v>31</v>
      </c>
      <c r="F8" s="41">
        <v>279</v>
      </c>
      <c r="L8" s="189"/>
      <c r="Y8" s="15"/>
      <c r="Z8" s="15"/>
    </row>
    <row r="9" spans="1:32" x14ac:dyDescent="0.35">
      <c r="A9" s="39" t="s">
        <v>9</v>
      </c>
      <c r="B9" s="102">
        <v>2503.4899999999998</v>
      </c>
      <c r="C9" s="102">
        <v>51591.4</v>
      </c>
      <c r="D9" s="102">
        <v>8758.6</v>
      </c>
      <c r="E9" s="41">
        <v>29</v>
      </c>
      <c r="F9" s="41">
        <v>533</v>
      </c>
      <c r="L9" s="189"/>
      <c r="Y9" s="15"/>
      <c r="Z9" s="15"/>
    </row>
    <row r="10" spans="1:32" x14ac:dyDescent="0.35">
      <c r="A10" s="39" t="s">
        <v>10</v>
      </c>
      <c r="B10" s="102">
        <v>2740.34</v>
      </c>
      <c r="C10" s="102">
        <v>55465.51</v>
      </c>
      <c r="D10" s="102">
        <v>37209.520000000004</v>
      </c>
      <c r="E10" s="41">
        <v>25</v>
      </c>
      <c r="F10" s="41">
        <v>492</v>
      </c>
      <c r="L10" s="189"/>
      <c r="Y10" s="26" t="s">
        <v>54</v>
      </c>
      <c r="Z10" s="26"/>
      <c r="AA10" s="6"/>
      <c r="AB10" s="6"/>
      <c r="AC10" s="6"/>
      <c r="AD10" s="6"/>
      <c r="AE10" s="6"/>
      <c r="AF10" s="6"/>
    </row>
    <row r="11" spans="1:32" x14ac:dyDescent="0.35">
      <c r="A11" s="39" t="s">
        <v>11</v>
      </c>
      <c r="B11" s="102">
        <v>6961.58</v>
      </c>
      <c r="C11" s="102">
        <v>126674.32</v>
      </c>
      <c r="D11" s="102">
        <v>12144.31</v>
      </c>
      <c r="E11" s="41">
        <v>48</v>
      </c>
      <c r="F11" s="41">
        <v>614</v>
      </c>
      <c r="L11" s="189"/>
    </row>
    <row r="12" spans="1:32" x14ac:dyDescent="0.35">
      <c r="A12" s="39" t="s">
        <v>12</v>
      </c>
      <c r="B12" s="102">
        <v>12734.87</v>
      </c>
      <c r="C12" s="102">
        <v>253900.71</v>
      </c>
      <c r="D12" s="102">
        <v>62677.130000000005</v>
      </c>
      <c r="E12" s="41">
        <v>14</v>
      </c>
      <c r="F12" s="41">
        <v>217</v>
      </c>
      <c r="L12" s="189"/>
    </row>
    <row r="13" spans="1:32" x14ac:dyDescent="0.35">
      <c r="A13" s="39" t="s">
        <v>13</v>
      </c>
      <c r="B13" s="102">
        <v>1102.6099999999999</v>
      </c>
      <c r="C13" s="102">
        <v>17100.79</v>
      </c>
      <c r="D13" s="102">
        <v>11408.04</v>
      </c>
      <c r="E13" s="41">
        <v>13</v>
      </c>
      <c r="F13" s="41">
        <v>203</v>
      </c>
      <c r="L13" s="189"/>
    </row>
    <row r="14" spans="1:32" x14ac:dyDescent="0.35">
      <c r="A14" s="39" t="s">
        <v>14</v>
      </c>
      <c r="B14" s="102">
        <v>5160.24</v>
      </c>
      <c r="C14" s="102">
        <v>127135.12</v>
      </c>
      <c r="D14" s="102">
        <v>49613.030000000006</v>
      </c>
      <c r="E14" s="41">
        <v>24</v>
      </c>
      <c r="F14" s="41">
        <v>376</v>
      </c>
      <c r="L14" s="189"/>
    </row>
    <row r="15" spans="1:32" x14ac:dyDescent="0.35">
      <c r="A15" s="39" t="s">
        <v>15</v>
      </c>
      <c r="B15" s="102">
        <v>1993.86</v>
      </c>
      <c r="C15" s="102">
        <v>36492.31</v>
      </c>
      <c r="D15" s="102">
        <v>15571.57</v>
      </c>
      <c r="E15" s="41">
        <v>34</v>
      </c>
      <c r="F15" s="41">
        <v>279</v>
      </c>
      <c r="L15" s="189"/>
    </row>
    <row r="16" spans="1:32" x14ac:dyDescent="0.35">
      <c r="A16" s="39" t="s">
        <v>79</v>
      </c>
      <c r="B16" s="102">
        <v>15808.22</v>
      </c>
      <c r="C16" s="102">
        <v>169785.95</v>
      </c>
      <c r="D16" s="102">
        <v>53982.83</v>
      </c>
      <c r="E16" s="41">
        <v>61</v>
      </c>
      <c r="F16" s="41">
        <v>885</v>
      </c>
      <c r="G16" s="43"/>
      <c r="L16" s="190"/>
    </row>
    <row r="17" spans="1:22" x14ac:dyDescent="0.35">
      <c r="A17" s="39" t="s">
        <v>17</v>
      </c>
      <c r="B17" s="102">
        <v>1204.75</v>
      </c>
      <c r="C17" s="102">
        <v>14523.11</v>
      </c>
      <c r="D17" s="102">
        <v>8231.0399999999991</v>
      </c>
      <c r="E17" s="41">
        <v>12</v>
      </c>
      <c r="F17" s="41">
        <v>155</v>
      </c>
      <c r="G17" s="43"/>
      <c r="L17" s="189"/>
    </row>
    <row r="18" spans="1:22" x14ac:dyDescent="0.35">
      <c r="A18" s="39" t="s">
        <v>18</v>
      </c>
      <c r="B18" s="102">
        <v>406.49</v>
      </c>
      <c r="C18" s="102">
        <v>26024.35</v>
      </c>
      <c r="D18" s="102">
        <v>11082.2</v>
      </c>
      <c r="E18" s="41">
        <v>2</v>
      </c>
      <c r="F18" s="41">
        <v>110</v>
      </c>
      <c r="G18" s="43"/>
      <c r="L18" s="189"/>
    </row>
    <row r="19" spans="1:22" x14ac:dyDescent="0.35">
      <c r="A19" s="39" t="s">
        <v>19</v>
      </c>
      <c r="B19" s="102">
        <v>450.87</v>
      </c>
      <c r="C19" s="102">
        <v>40081.06</v>
      </c>
      <c r="D19" s="102">
        <v>16889.990000000002</v>
      </c>
      <c r="E19" s="41">
        <v>11</v>
      </c>
      <c r="F19" s="41">
        <v>199</v>
      </c>
      <c r="G19" s="44"/>
      <c r="L19" s="189"/>
    </row>
    <row r="20" spans="1:22" x14ac:dyDescent="0.35">
      <c r="A20" s="39" t="s">
        <v>20</v>
      </c>
      <c r="B20" s="102">
        <v>8497.57</v>
      </c>
      <c r="C20" s="102">
        <v>67850.22</v>
      </c>
      <c r="D20" s="102">
        <v>171412.94999999998</v>
      </c>
      <c r="E20" s="41">
        <v>13</v>
      </c>
      <c r="F20" s="41">
        <v>166</v>
      </c>
      <c r="G20" s="44"/>
      <c r="L20" s="189"/>
    </row>
    <row r="21" spans="1:22" x14ac:dyDescent="0.35">
      <c r="A21" s="39" t="s">
        <v>21</v>
      </c>
      <c r="B21" s="102">
        <v>2327.66</v>
      </c>
      <c r="C21" s="102">
        <v>40212.15</v>
      </c>
      <c r="D21" s="102">
        <v>43358.1</v>
      </c>
      <c r="E21" s="41">
        <v>12</v>
      </c>
      <c r="F21" s="41">
        <v>171</v>
      </c>
      <c r="L21" s="189"/>
    </row>
    <row r="22" spans="1:22" x14ac:dyDescent="0.35">
      <c r="A22" s="39" t="s">
        <v>22</v>
      </c>
      <c r="B22" s="102">
        <v>1119.51</v>
      </c>
      <c r="C22" s="102">
        <v>14619.3</v>
      </c>
      <c r="D22" s="102">
        <v>2157.85</v>
      </c>
      <c r="E22" s="41">
        <v>8</v>
      </c>
      <c r="F22" s="41">
        <v>58</v>
      </c>
      <c r="G22" s="44"/>
      <c r="L22" s="189"/>
    </row>
    <row r="23" spans="1:22" x14ac:dyDescent="0.35">
      <c r="A23" s="39" t="s">
        <v>23</v>
      </c>
      <c r="B23" s="102">
        <v>0</v>
      </c>
      <c r="C23" s="102">
        <v>0</v>
      </c>
      <c r="D23" s="102">
        <v>0</v>
      </c>
      <c r="E23" s="41">
        <v>0</v>
      </c>
      <c r="F23" s="41">
        <v>0</v>
      </c>
      <c r="L23" s="189"/>
      <c r="V23" s="74"/>
    </row>
    <row r="24" spans="1:22" ht="15" thickBot="1" x14ac:dyDescent="0.4">
      <c r="A24" s="36" t="s">
        <v>55</v>
      </c>
      <c r="B24" s="103">
        <f>SUM(B4:B23)</f>
        <v>154969.86000000002</v>
      </c>
      <c r="C24" s="103">
        <f>SUM(C4:C23)</f>
        <v>2553389.86</v>
      </c>
      <c r="D24" s="103">
        <f>SUM(D4:D23)</f>
        <v>1932383.6500000006</v>
      </c>
      <c r="E24" s="46">
        <f>SUM(E4:E23)</f>
        <v>523</v>
      </c>
      <c r="F24" s="46">
        <f t="shared" ref="F24" si="0">SUM(F4:F23)</f>
        <v>7090</v>
      </c>
    </row>
    <row r="25" spans="1:22" x14ac:dyDescent="0.35">
      <c r="B25" s="105"/>
      <c r="C25" s="105"/>
      <c r="D25" s="35"/>
      <c r="E25" s="35"/>
      <c r="F25" s="35"/>
    </row>
    <row r="26" spans="1:22" x14ac:dyDescent="0.35">
      <c r="A26" s="2" t="s">
        <v>76</v>
      </c>
      <c r="B26" s="107">
        <f>IF(AND(WEEKDAY(B1, 2)&lt;6, WEEKDAY(B1, 2)&lt;&gt;7), 210000, 70000)</f>
        <v>210000</v>
      </c>
      <c r="C26" s="107">
        <f>B30</f>
        <v>2730000</v>
      </c>
      <c r="G26" s="49" t="s">
        <v>26</v>
      </c>
      <c r="H26" s="49"/>
      <c r="I26" s="49"/>
      <c r="J26" s="49"/>
      <c r="K26" s="49"/>
      <c r="L26" s="118">
        <v>956.76</v>
      </c>
      <c r="P26"/>
    </row>
    <row r="27" spans="1:22" ht="15" thickBot="1" x14ac:dyDescent="0.4">
      <c r="B27" s="108">
        <f>SUM(B24-B26)</f>
        <v>-55030.139999999985</v>
      </c>
      <c r="C27" s="108">
        <f t="shared" ref="C27" si="1">SUM(C24-C26)</f>
        <v>-176610.14000000013</v>
      </c>
      <c r="G27" s="49" t="s">
        <v>28</v>
      </c>
      <c r="H27" s="49"/>
      <c r="I27" s="49"/>
      <c r="J27" s="49"/>
      <c r="K27" s="49"/>
      <c r="L27" s="118">
        <v>23888.37</v>
      </c>
      <c r="P27"/>
    </row>
    <row r="28" spans="1:22" ht="15" thickTop="1" x14ac:dyDescent="0.35">
      <c r="B28" s="105"/>
      <c r="C28" s="105"/>
      <c r="D28" s="51"/>
      <c r="M28" s="15"/>
      <c r="P28"/>
    </row>
    <row r="29" spans="1:22" x14ac:dyDescent="0.35">
      <c r="A29" s="3" t="s">
        <v>57</v>
      </c>
      <c r="B29" s="109">
        <v>2456582.8199999998</v>
      </c>
      <c r="C29"/>
      <c r="G29" s="9" t="s">
        <v>29</v>
      </c>
      <c r="H29" s="9"/>
      <c r="I29" s="9"/>
      <c r="J29" s="9"/>
      <c r="K29" s="9"/>
      <c r="L29" s="16"/>
      <c r="P29"/>
    </row>
    <row r="30" spans="1:22" x14ac:dyDescent="0.35">
      <c r="A30" s="3" t="s">
        <v>58</v>
      </c>
      <c r="B30" s="109">
        <f>Z5</f>
        <v>2730000</v>
      </c>
      <c r="C30"/>
      <c r="G30" s="9" t="s">
        <v>31</v>
      </c>
      <c r="H30" s="9"/>
      <c r="I30" s="9"/>
      <c r="J30" s="9"/>
      <c r="K30" s="9"/>
      <c r="L30" s="141">
        <v>203.82</v>
      </c>
      <c r="P30"/>
    </row>
    <row r="31" spans="1:22" ht="15" thickBot="1" x14ac:dyDescent="0.4">
      <c r="B31" s="108">
        <f>SUM(B29-B30)</f>
        <v>-273417.18000000017</v>
      </c>
      <c r="C31"/>
      <c r="L31" s="15"/>
      <c r="P31"/>
    </row>
    <row r="32" spans="1:22" ht="15" thickTop="1" x14ac:dyDescent="0.35">
      <c r="B32" s="110"/>
      <c r="C32"/>
      <c r="G32" s="56" t="s">
        <v>33</v>
      </c>
      <c r="H32" s="56"/>
      <c r="I32" s="56"/>
      <c r="J32" s="56"/>
      <c r="K32" s="56"/>
      <c r="L32" s="57" t="s">
        <v>59</v>
      </c>
      <c r="P32"/>
    </row>
    <row r="33" spans="1:16" x14ac:dyDescent="0.35">
      <c r="A33" s="59" t="s">
        <v>60</v>
      </c>
      <c r="B33" s="111">
        <v>80722.63</v>
      </c>
      <c r="C33"/>
      <c r="G33" s="56" t="s">
        <v>34</v>
      </c>
      <c r="H33" s="56"/>
      <c r="I33" s="56"/>
      <c r="J33" s="56"/>
      <c r="K33" s="56"/>
      <c r="L33" s="57" t="s">
        <v>59</v>
      </c>
      <c r="P33"/>
    </row>
    <row r="34" spans="1:16" x14ac:dyDescent="0.35">
      <c r="A34" s="59" t="s">
        <v>61</v>
      </c>
      <c r="B34" s="111">
        <f>Z7</f>
        <v>420000</v>
      </c>
      <c r="C34"/>
      <c r="L34" s="15"/>
      <c r="P34"/>
    </row>
    <row r="35" spans="1:16" ht="15" thickBot="1" x14ac:dyDescent="0.4">
      <c r="B35" s="108">
        <f>SUM(B33-B34)</f>
        <v>-339277.37</v>
      </c>
      <c r="C35"/>
      <c r="G35" s="62" t="s">
        <v>37</v>
      </c>
      <c r="H35" s="62"/>
      <c r="I35" s="62"/>
      <c r="J35" s="62"/>
      <c r="K35" s="62"/>
      <c r="L35" s="63"/>
      <c r="P35"/>
    </row>
    <row r="36" spans="1:16" ht="15" thickTop="1" x14ac:dyDescent="0.35">
      <c r="B36" s="110"/>
      <c r="C36"/>
      <c r="G36" s="62" t="s">
        <v>38</v>
      </c>
      <c r="H36" s="62"/>
      <c r="I36" s="62"/>
      <c r="J36" s="62"/>
      <c r="K36" s="62"/>
      <c r="L36" s="63"/>
      <c r="P36"/>
    </row>
    <row r="37" spans="1:16" x14ac:dyDescent="0.35">
      <c r="A37" s="64" t="s">
        <v>62</v>
      </c>
      <c r="B37" s="112">
        <f>SUM(B29,B33)</f>
        <v>2537305.4499999997</v>
      </c>
      <c r="C37"/>
      <c r="L37" s="15"/>
      <c r="M37" t="s">
        <v>50</v>
      </c>
      <c r="P37"/>
    </row>
    <row r="38" spans="1:16" x14ac:dyDescent="0.35">
      <c r="A38" s="64" t="s">
        <v>63</v>
      </c>
      <c r="B38" s="112">
        <f>SUM(B30,B34)</f>
        <v>3150000</v>
      </c>
      <c r="C38"/>
      <c r="G38" s="67" t="s">
        <v>40</v>
      </c>
      <c r="H38" s="67"/>
      <c r="I38" s="67"/>
      <c r="J38" s="67"/>
      <c r="K38" s="67"/>
      <c r="L38" s="119">
        <v>381.46</v>
      </c>
      <c r="P38"/>
    </row>
    <row r="39" spans="1:16" ht="15" thickBot="1" x14ac:dyDescent="0.4">
      <c r="B39" s="108">
        <f>B37-B38</f>
        <v>-612694.55000000028</v>
      </c>
      <c r="C39"/>
      <c r="G39" s="67" t="s">
        <v>42</v>
      </c>
      <c r="H39" s="67"/>
      <c r="I39" s="67"/>
      <c r="J39" s="67"/>
      <c r="K39" s="67"/>
      <c r="L39" s="119">
        <v>5338.1</v>
      </c>
      <c r="P39"/>
    </row>
    <row r="40" spans="1:16" ht="15" thickTop="1" x14ac:dyDescent="0.35">
      <c r="B40" s="105"/>
      <c r="C40"/>
      <c r="L40" s="140"/>
      <c r="P40"/>
    </row>
    <row r="41" spans="1:16" x14ac:dyDescent="0.35">
      <c r="A41" s="6" t="s">
        <v>64</v>
      </c>
      <c r="B41" s="117">
        <v>7090</v>
      </c>
      <c r="C41"/>
      <c r="G41" s="13" t="s">
        <v>43</v>
      </c>
      <c r="H41" s="13"/>
      <c r="I41" s="13"/>
      <c r="J41" s="13"/>
      <c r="K41" s="13"/>
      <c r="L41" s="120">
        <v>143.52000000000001</v>
      </c>
      <c r="P41"/>
    </row>
    <row r="42" spans="1:16" x14ac:dyDescent="0.35">
      <c r="B42" s="105"/>
      <c r="C42"/>
      <c r="G42" s="13" t="s">
        <v>65</v>
      </c>
      <c r="H42" s="13"/>
      <c r="I42" s="13"/>
      <c r="J42" s="13"/>
      <c r="K42" s="13"/>
      <c r="L42" s="120">
        <v>3583.25</v>
      </c>
      <c r="P42"/>
    </row>
    <row r="43" spans="1:16" x14ac:dyDescent="0.35">
      <c r="A43" s="7" t="s">
        <v>66</v>
      </c>
      <c r="B43" s="114">
        <v>2533722.04</v>
      </c>
      <c r="C43"/>
      <c r="O43" s="15"/>
      <c r="P43"/>
    </row>
    <row r="44" spans="1:16" x14ac:dyDescent="0.35">
      <c r="B44" s="105"/>
      <c r="C44" s="105"/>
      <c r="D44" s="35"/>
      <c r="F44" s="35"/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67D040-C628-4F8E-BC26-FE4892B9EC96}">
  <sheetPr codeName="Sheet75"/>
  <dimension ref="A1:T45"/>
  <sheetViews>
    <sheetView zoomScale="80" zoomScaleNormal="80" workbookViewId="0">
      <selection activeCell="C42" sqref="C42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45342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13</v>
      </c>
      <c r="T3" s="15">
        <f>S3*210000</f>
        <v>2730000</v>
      </c>
    </row>
    <row r="4" spans="1:20" x14ac:dyDescent="0.35">
      <c r="A4" s="39" t="s">
        <v>4</v>
      </c>
      <c r="B4" s="181">
        <v>66353.2</v>
      </c>
      <c r="C4" s="181">
        <v>49</v>
      </c>
      <c r="J4" s="15"/>
      <c r="R4" t="s">
        <v>88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81">
        <v>13529.65</v>
      </c>
      <c r="C5" s="181">
        <v>30</v>
      </c>
      <c r="J5" s="15"/>
      <c r="S5" s="15"/>
      <c r="T5" s="42">
        <f>SUM(T3:T4)</f>
        <v>2940000</v>
      </c>
    </row>
    <row r="6" spans="1:20" x14ac:dyDescent="0.35">
      <c r="A6" s="39" t="s">
        <v>6</v>
      </c>
      <c r="B6" s="181">
        <v>5503.43</v>
      </c>
      <c r="C6" s="181">
        <v>43</v>
      </c>
      <c r="J6" s="15"/>
      <c r="S6" s="15"/>
      <c r="T6" s="42"/>
    </row>
    <row r="7" spans="1:20" x14ac:dyDescent="0.35">
      <c r="A7" s="39" t="s">
        <v>7</v>
      </c>
      <c r="B7" s="181">
        <v>2836.78</v>
      </c>
      <c r="C7" s="181">
        <v>23</v>
      </c>
      <c r="J7" s="15"/>
      <c r="R7" t="s">
        <v>53</v>
      </c>
      <c r="S7" s="15">
        <f>S3</f>
        <v>13</v>
      </c>
      <c r="T7" s="15">
        <f>S7*35000</f>
        <v>455000</v>
      </c>
    </row>
    <row r="8" spans="1:20" x14ac:dyDescent="0.35">
      <c r="A8" s="39" t="s">
        <v>8</v>
      </c>
      <c r="B8" s="181">
        <v>8359.7199999999993</v>
      </c>
      <c r="C8" s="181">
        <v>28</v>
      </c>
      <c r="J8" s="15"/>
      <c r="S8" s="15"/>
      <c r="T8" s="15"/>
    </row>
    <row r="9" spans="1:20" x14ac:dyDescent="0.35">
      <c r="A9" s="39" t="s">
        <v>9</v>
      </c>
      <c r="B9" s="181">
        <v>4347.18</v>
      </c>
      <c r="C9" s="181">
        <v>44</v>
      </c>
      <c r="J9" s="15"/>
      <c r="S9" s="15"/>
      <c r="T9" s="15"/>
    </row>
    <row r="10" spans="1:20" x14ac:dyDescent="0.35">
      <c r="A10" s="39" t="s">
        <v>10</v>
      </c>
      <c r="B10" s="181">
        <v>2423.48</v>
      </c>
      <c r="C10" s="181">
        <v>20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6513.35</v>
      </c>
      <c r="C11" s="181">
        <v>40</v>
      </c>
      <c r="J11" s="15"/>
    </row>
    <row r="12" spans="1:20" x14ac:dyDescent="0.35">
      <c r="A12" s="39" t="s">
        <v>12</v>
      </c>
      <c r="B12" s="181">
        <v>11010.03</v>
      </c>
      <c r="C12" s="181">
        <v>16</v>
      </c>
      <c r="J12" s="15"/>
    </row>
    <row r="13" spans="1:20" x14ac:dyDescent="0.35">
      <c r="A13" s="39" t="s">
        <v>13</v>
      </c>
      <c r="B13" s="181">
        <v>1168.2</v>
      </c>
      <c r="C13" s="181">
        <v>17</v>
      </c>
      <c r="J13" s="15"/>
    </row>
    <row r="14" spans="1:20" x14ac:dyDescent="0.35">
      <c r="A14" s="39" t="s">
        <v>14</v>
      </c>
      <c r="B14" s="181">
        <v>4541.8599999999997</v>
      </c>
      <c r="C14" s="181">
        <v>15</v>
      </c>
      <c r="J14" s="15"/>
    </row>
    <row r="15" spans="1:20" x14ac:dyDescent="0.35">
      <c r="A15" s="39" t="s">
        <v>15</v>
      </c>
      <c r="B15" s="181">
        <v>1007.72</v>
      </c>
      <c r="C15" s="181">
        <v>14</v>
      </c>
      <c r="J15" s="15"/>
    </row>
    <row r="16" spans="1:20" x14ac:dyDescent="0.35">
      <c r="A16" s="39" t="s">
        <v>16</v>
      </c>
      <c r="B16" s="181">
        <v>12114.78</v>
      </c>
      <c r="C16" s="181">
        <v>56</v>
      </c>
      <c r="D16" s="43"/>
      <c r="J16" s="15"/>
    </row>
    <row r="17" spans="1:19" x14ac:dyDescent="0.35">
      <c r="A17" s="39" t="s">
        <v>17</v>
      </c>
      <c r="B17" s="181">
        <v>3158.68</v>
      </c>
      <c r="C17" s="181">
        <v>24</v>
      </c>
      <c r="D17" s="43"/>
      <c r="J17" s="15"/>
    </row>
    <row r="18" spans="1:19" x14ac:dyDescent="0.35">
      <c r="A18" s="39" t="s">
        <v>18</v>
      </c>
      <c r="B18" s="181">
        <v>3504.5</v>
      </c>
      <c r="C18" s="181">
        <v>13</v>
      </c>
      <c r="D18" s="43"/>
      <c r="J18" s="15"/>
    </row>
    <row r="19" spans="1:19" x14ac:dyDescent="0.35">
      <c r="A19" s="39" t="s">
        <v>19</v>
      </c>
      <c r="B19" s="181">
        <v>3095.64</v>
      </c>
      <c r="C19" s="181">
        <v>16</v>
      </c>
      <c r="D19" s="44"/>
      <c r="J19" s="15"/>
    </row>
    <row r="20" spans="1:19" x14ac:dyDescent="0.35">
      <c r="A20" s="39" t="s">
        <v>20</v>
      </c>
      <c r="B20" s="181">
        <v>7709.68</v>
      </c>
      <c r="C20" s="181">
        <v>19</v>
      </c>
      <c r="D20" s="44"/>
      <c r="J20" s="15"/>
    </row>
    <row r="21" spans="1:19" x14ac:dyDescent="0.35">
      <c r="A21" s="39" t="s">
        <v>21</v>
      </c>
      <c r="B21" s="181">
        <v>1672.81</v>
      </c>
      <c r="C21" s="181">
        <v>18</v>
      </c>
      <c r="J21" s="15"/>
      <c r="S21" t="s">
        <v>50</v>
      </c>
    </row>
    <row r="22" spans="1:19" x14ac:dyDescent="0.35">
      <c r="A22" s="39" t="s">
        <v>22</v>
      </c>
      <c r="B22" s="181">
        <v>150.41999999999999</v>
      </c>
      <c r="C22" s="181">
        <v>2</v>
      </c>
      <c r="D22" s="44"/>
      <c r="J22" s="15"/>
    </row>
    <row r="23" spans="1:19" x14ac:dyDescent="0.35">
      <c r="A23" s="39" t="s">
        <v>23</v>
      </c>
      <c r="B23" s="193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159001.11000000002</v>
      </c>
      <c r="C24" s="46">
        <f>SUM(C4:C23)</f>
        <v>487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159001.11000000002</v>
      </c>
      <c r="E26" s="49" t="s">
        <v>26</v>
      </c>
      <c r="F26" s="49"/>
      <c r="G26" s="49"/>
      <c r="H26" s="49"/>
      <c r="I26" s="49"/>
      <c r="J26" s="162">
        <v>3386.27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27274.639999999999</v>
      </c>
    </row>
    <row r="28" spans="1:19" ht="15" thickBot="1" x14ac:dyDescent="0.4">
      <c r="B28" s="76"/>
      <c r="C28" s="122">
        <f>SUM(C26-C27)</f>
        <v>-50998.889999999985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2642226.13</v>
      </c>
      <c r="E30" s="9" t="s">
        <v>31</v>
      </c>
      <c r="F30" s="9"/>
      <c r="G30" s="9"/>
      <c r="H30" s="9"/>
      <c r="I30" s="9"/>
      <c r="J30" s="196">
        <v>203.82</v>
      </c>
    </row>
    <row r="31" spans="1:19" x14ac:dyDescent="0.35">
      <c r="A31" s="3" t="s">
        <v>58</v>
      </c>
      <c r="B31" s="78"/>
      <c r="C31" s="182">
        <f>T5</f>
        <v>2940000</v>
      </c>
      <c r="J31" s="195"/>
    </row>
    <row r="32" spans="1:19" ht="15" thickBot="1" x14ac:dyDescent="0.4">
      <c r="B32" s="76"/>
      <c r="C32" s="122">
        <f>SUM(C30-C31)</f>
        <v>-297773.87000000011</v>
      </c>
      <c r="E32" s="56" t="s">
        <v>33</v>
      </c>
      <c r="F32" s="56"/>
      <c r="G32" s="56"/>
      <c r="H32" s="56"/>
      <c r="I32" s="56"/>
      <c r="J32" s="197" t="s">
        <v>59</v>
      </c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 t="s">
        <v>59</v>
      </c>
    </row>
    <row r="34" spans="1:11" x14ac:dyDescent="0.35">
      <c r="A34" s="59" t="s">
        <v>60</v>
      </c>
      <c r="B34" s="79"/>
      <c r="C34" s="183">
        <v>82822.509999999995</v>
      </c>
      <c r="J34" s="195"/>
    </row>
    <row r="35" spans="1:11" x14ac:dyDescent="0.35">
      <c r="A35" s="59" t="s">
        <v>61</v>
      </c>
      <c r="B35" s="79"/>
      <c r="C35" s="183">
        <f>T7</f>
        <v>455000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-372177.49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2725048.6399999997</v>
      </c>
      <c r="E38" s="67" t="s">
        <v>40</v>
      </c>
      <c r="F38" s="67"/>
      <c r="G38" s="67"/>
      <c r="H38" s="67"/>
      <c r="I38" s="67"/>
      <c r="J38" s="175">
        <v>315.26</v>
      </c>
      <c r="K38" t="s">
        <v>50</v>
      </c>
    </row>
    <row r="39" spans="1:11" x14ac:dyDescent="0.35">
      <c r="A39" s="64" t="s">
        <v>63</v>
      </c>
      <c r="B39" s="80"/>
      <c r="C39" s="184">
        <f>C31+C35</f>
        <v>3395000</v>
      </c>
      <c r="E39" s="67" t="s">
        <v>42</v>
      </c>
      <c r="F39" s="67"/>
      <c r="G39" s="67"/>
      <c r="H39" s="67"/>
      <c r="I39" s="67"/>
      <c r="J39" s="175">
        <v>5653.36</v>
      </c>
    </row>
    <row r="40" spans="1:11" ht="15" thickBot="1" x14ac:dyDescent="0.4">
      <c r="B40" s="76"/>
      <c r="C40" s="122">
        <f>SUM(C38-C39)</f>
        <v>-669951.36000000034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507.93</v>
      </c>
    </row>
    <row r="42" spans="1:11" x14ac:dyDescent="0.35">
      <c r="A42" s="6" t="s">
        <v>64</v>
      </c>
      <c r="B42" s="81"/>
      <c r="C42" s="194">
        <v>7573</v>
      </c>
      <c r="E42" s="13" t="s">
        <v>65</v>
      </c>
      <c r="F42" s="13"/>
      <c r="G42" s="13"/>
      <c r="H42" s="13"/>
      <c r="I42" s="13"/>
      <c r="J42" s="178">
        <v>4091.18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3219204.16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C7239-CB5A-405E-B698-702E613FE51C}">
  <sheetPr codeName="Sheet76"/>
  <dimension ref="A1:T45"/>
  <sheetViews>
    <sheetView zoomScale="80" zoomScaleNormal="80" workbookViewId="0">
      <selection activeCell="T4" sqref="T4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45343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14</v>
      </c>
      <c r="T3" s="15">
        <f>S3*210000</f>
        <v>2940000</v>
      </c>
    </row>
    <row r="4" spans="1:20" x14ac:dyDescent="0.35">
      <c r="A4" s="39" t="s">
        <v>4</v>
      </c>
      <c r="B4" s="181">
        <v>34916.550000000003</v>
      </c>
      <c r="C4" s="154">
        <v>52</v>
      </c>
      <c r="J4" s="15"/>
      <c r="R4" t="s">
        <v>88</v>
      </c>
      <c r="S4" s="15">
        <v>3</v>
      </c>
      <c r="T4" s="15">
        <f>S4*70000</f>
        <v>210000</v>
      </c>
    </row>
    <row r="5" spans="1:20" x14ac:dyDescent="0.35">
      <c r="A5" s="39" t="s">
        <v>5</v>
      </c>
      <c r="B5" s="181">
        <v>1706.49</v>
      </c>
      <c r="C5" s="154">
        <v>24</v>
      </c>
      <c r="J5" s="15"/>
      <c r="S5" s="15"/>
      <c r="T5" s="42">
        <f>SUM(T3:T4)</f>
        <v>3150000</v>
      </c>
    </row>
    <row r="6" spans="1:20" x14ac:dyDescent="0.35">
      <c r="A6" s="39" t="s">
        <v>6</v>
      </c>
      <c r="B6" s="181">
        <v>4507.37</v>
      </c>
      <c r="C6" s="154">
        <v>44</v>
      </c>
      <c r="J6" s="15"/>
      <c r="S6" s="15"/>
      <c r="T6" s="42"/>
    </row>
    <row r="7" spans="1:20" x14ac:dyDescent="0.35">
      <c r="A7" s="39" t="s">
        <v>7</v>
      </c>
      <c r="B7" s="181">
        <v>10365</v>
      </c>
      <c r="C7" s="154">
        <v>35</v>
      </c>
      <c r="J7" s="15"/>
      <c r="R7" t="s">
        <v>53</v>
      </c>
      <c r="S7" s="15">
        <f>S3</f>
        <v>14</v>
      </c>
      <c r="T7" s="15">
        <f>S7*35000</f>
        <v>490000</v>
      </c>
    </row>
    <row r="8" spans="1:20" x14ac:dyDescent="0.35">
      <c r="A8" s="39" t="s">
        <v>8</v>
      </c>
      <c r="B8" s="181">
        <v>8680.93</v>
      </c>
      <c r="C8" s="154">
        <v>9</v>
      </c>
      <c r="J8" s="15"/>
      <c r="S8" s="15"/>
      <c r="T8" s="15"/>
    </row>
    <row r="9" spans="1:20" x14ac:dyDescent="0.35">
      <c r="A9" s="39" t="s">
        <v>9</v>
      </c>
      <c r="B9" s="181">
        <v>3844.73</v>
      </c>
      <c r="C9" s="154">
        <v>45</v>
      </c>
      <c r="J9" s="15"/>
      <c r="S9" s="15"/>
      <c r="T9" s="15"/>
    </row>
    <row r="10" spans="1:20" x14ac:dyDescent="0.35">
      <c r="A10" s="39" t="s">
        <v>10</v>
      </c>
      <c r="B10" s="181">
        <v>4186.74</v>
      </c>
      <c r="C10" s="154">
        <v>27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8290.35</v>
      </c>
      <c r="C11" s="154">
        <v>41</v>
      </c>
      <c r="J11" s="15"/>
    </row>
    <row r="12" spans="1:20" x14ac:dyDescent="0.35">
      <c r="A12" s="39" t="s">
        <v>12</v>
      </c>
      <c r="B12" s="181">
        <v>8375.66</v>
      </c>
      <c r="C12" s="154">
        <v>27</v>
      </c>
      <c r="J12" s="15"/>
    </row>
    <row r="13" spans="1:20" x14ac:dyDescent="0.35">
      <c r="A13" s="39" t="s">
        <v>13</v>
      </c>
      <c r="B13" s="181">
        <v>1815.24</v>
      </c>
      <c r="C13" s="154">
        <v>15</v>
      </c>
      <c r="J13" s="15"/>
    </row>
    <row r="14" spans="1:20" x14ac:dyDescent="0.35">
      <c r="A14" s="39" t="s">
        <v>14</v>
      </c>
      <c r="B14" s="181">
        <v>39034.36</v>
      </c>
      <c r="C14" s="154">
        <v>22</v>
      </c>
      <c r="J14" s="15"/>
    </row>
    <row r="15" spans="1:20" x14ac:dyDescent="0.35">
      <c r="A15" s="39" t="s">
        <v>15</v>
      </c>
      <c r="B15" s="181">
        <v>3261.24</v>
      </c>
      <c r="C15" s="154">
        <v>25</v>
      </c>
      <c r="J15" s="15"/>
    </row>
    <row r="16" spans="1:20" x14ac:dyDescent="0.35">
      <c r="A16" s="39" t="s">
        <v>16</v>
      </c>
      <c r="B16" s="181">
        <v>14467.15</v>
      </c>
      <c r="C16" s="154">
        <v>67</v>
      </c>
      <c r="D16" s="43"/>
      <c r="J16" s="15"/>
    </row>
    <row r="17" spans="1:19" x14ac:dyDescent="0.35">
      <c r="A17" s="39" t="s">
        <v>17</v>
      </c>
      <c r="B17" s="181">
        <v>4293.8</v>
      </c>
      <c r="C17" s="154">
        <v>22</v>
      </c>
      <c r="D17" s="43"/>
      <c r="J17" s="15"/>
    </row>
    <row r="18" spans="1:19" x14ac:dyDescent="0.35">
      <c r="A18" s="39" t="s">
        <v>18</v>
      </c>
      <c r="B18" s="181">
        <v>2126.94</v>
      </c>
      <c r="C18" s="154">
        <v>14</v>
      </c>
      <c r="D18" s="43"/>
      <c r="J18" s="15"/>
    </row>
    <row r="19" spans="1:19" x14ac:dyDescent="0.35">
      <c r="A19" s="39" t="s">
        <v>19</v>
      </c>
      <c r="B19" s="181">
        <v>5370.74</v>
      </c>
      <c r="C19" s="154">
        <v>14</v>
      </c>
      <c r="D19" s="44"/>
      <c r="J19" s="15"/>
    </row>
    <row r="20" spans="1:19" x14ac:dyDescent="0.35">
      <c r="A20" s="39" t="s">
        <v>20</v>
      </c>
      <c r="B20" s="181">
        <v>1982.61</v>
      </c>
      <c r="C20" s="154">
        <v>8</v>
      </c>
      <c r="D20" s="44"/>
      <c r="J20" s="15"/>
    </row>
    <row r="21" spans="1:19" x14ac:dyDescent="0.35">
      <c r="A21" s="39" t="s">
        <v>21</v>
      </c>
      <c r="B21" s="181">
        <v>3195.88</v>
      </c>
      <c r="C21" s="154">
        <v>13</v>
      </c>
      <c r="J21" s="15"/>
      <c r="S21" t="s">
        <v>50</v>
      </c>
    </row>
    <row r="22" spans="1:19" x14ac:dyDescent="0.35">
      <c r="A22" s="39" t="s">
        <v>22</v>
      </c>
      <c r="B22" s="181">
        <v>977</v>
      </c>
      <c r="C22" s="154">
        <v>3</v>
      </c>
      <c r="D22" s="44"/>
      <c r="J22" s="15"/>
    </row>
    <row r="23" spans="1:19" x14ac:dyDescent="0.35">
      <c r="A23" s="39" t="s">
        <v>23</v>
      </c>
      <c r="B23" s="181">
        <v>322.43</v>
      </c>
      <c r="C23" s="154">
        <v>1</v>
      </c>
      <c r="J23" s="15"/>
      <c r="P23" s="74"/>
    </row>
    <row r="24" spans="1:19" ht="15" thickBot="1" x14ac:dyDescent="0.4">
      <c r="A24" s="36" t="s">
        <v>55</v>
      </c>
      <c r="B24" s="130">
        <f>SUM(B4:B23)</f>
        <v>161721.21</v>
      </c>
      <c r="C24" s="46">
        <f>SUM(C4:C23)</f>
        <v>508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161721.21</v>
      </c>
      <c r="E26" s="49" t="s">
        <v>26</v>
      </c>
      <c r="F26" s="49"/>
      <c r="G26" s="49"/>
      <c r="H26" s="49"/>
      <c r="I26" s="49"/>
      <c r="J26" s="162">
        <v>1453.48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28703.119999999999</v>
      </c>
    </row>
    <row r="28" spans="1:19" ht="15" thickBot="1" x14ac:dyDescent="0.4">
      <c r="B28" s="76"/>
      <c r="C28" s="122">
        <f>SUM(C26-C27)</f>
        <v>-48278.790000000008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2814691.59</v>
      </c>
      <c r="E30" s="9" t="s">
        <v>31</v>
      </c>
      <c r="F30" s="9"/>
      <c r="G30" s="9"/>
      <c r="H30" s="9"/>
      <c r="I30" s="9"/>
      <c r="J30" s="196">
        <v>203.82</v>
      </c>
    </row>
    <row r="31" spans="1:19" x14ac:dyDescent="0.35">
      <c r="A31" s="3" t="s">
        <v>58</v>
      </c>
      <c r="B31" s="78"/>
      <c r="C31" s="182">
        <f>T5</f>
        <v>3150000</v>
      </c>
      <c r="J31" s="195"/>
    </row>
    <row r="32" spans="1:19" ht="15" thickBot="1" x14ac:dyDescent="0.4">
      <c r="B32" s="76"/>
      <c r="C32" s="122">
        <f>SUM(C30-C31)</f>
        <v>-335308.41000000015</v>
      </c>
      <c r="E32" s="56" t="s">
        <v>33</v>
      </c>
      <c r="F32" s="56"/>
      <c r="G32" s="56"/>
      <c r="H32" s="56"/>
      <c r="I32" s="56"/>
      <c r="J32" s="197" t="s">
        <v>59</v>
      </c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 t="s">
        <v>59</v>
      </c>
    </row>
    <row r="34" spans="1:11" x14ac:dyDescent="0.35">
      <c r="A34" s="59" t="s">
        <v>60</v>
      </c>
      <c r="B34" s="79"/>
      <c r="C34" s="183">
        <v>83804.7</v>
      </c>
      <c r="J34" s="195"/>
    </row>
    <row r="35" spans="1:11" x14ac:dyDescent="0.35">
      <c r="A35" s="59" t="s">
        <v>61</v>
      </c>
      <c r="B35" s="79"/>
      <c r="C35" s="183">
        <f>T7</f>
        <v>490000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-406195.3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2898496.29</v>
      </c>
      <c r="E38" s="67" t="s">
        <v>40</v>
      </c>
      <c r="F38" s="67"/>
      <c r="G38" s="67"/>
      <c r="H38" s="67"/>
      <c r="I38" s="67"/>
      <c r="J38" s="175">
        <v>361.98</v>
      </c>
      <c r="K38" t="s">
        <v>50</v>
      </c>
    </row>
    <row r="39" spans="1:11" x14ac:dyDescent="0.35">
      <c r="A39" s="64" t="s">
        <v>63</v>
      </c>
      <c r="B39" s="80"/>
      <c r="C39" s="184">
        <f>C31+C35</f>
        <v>3640000</v>
      </c>
      <c r="E39" s="67" t="s">
        <v>42</v>
      </c>
      <c r="F39" s="67"/>
      <c r="G39" s="67"/>
      <c r="H39" s="67"/>
      <c r="I39" s="67"/>
      <c r="J39" s="175">
        <v>6015.34</v>
      </c>
    </row>
    <row r="40" spans="1:11" ht="15" thickBot="1" x14ac:dyDescent="0.4">
      <c r="B40" s="76"/>
      <c r="C40" s="122">
        <f>SUM(C38-C39)</f>
        <v>-741503.71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218.02</v>
      </c>
    </row>
    <row r="42" spans="1:11" x14ac:dyDescent="0.35">
      <c r="A42" s="6" t="s">
        <v>64</v>
      </c>
      <c r="B42" s="81"/>
      <c r="C42" s="194">
        <v>8078</v>
      </c>
      <c r="E42" s="13" t="s">
        <v>65</v>
      </c>
      <c r="F42" s="13"/>
      <c r="G42" s="13"/>
      <c r="H42" s="13"/>
      <c r="I42" s="13"/>
      <c r="J42" s="178">
        <v>4305.45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3607718.8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B08004-83C8-4A18-B3E7-BC3639CDD896}">
  <sheetPr codeName="Sheet77"/>
  <dimension ref="A1:AF44"/>
  <sheetViews>
    <sheetView topLeftCell="A7" zoomScale="70" zoomScaleNormal="70" workbookViewId="0">
      <selection activeCell="L26" sqref="L26"/>
    </sheetView>
  </sheetViews>
  <sheetFormatPr defaultRowHeight="14.5" x14ac:dyDescent="0.35"/>
  <cols>
    <col min="1" max="1" width="39" customWidth="1"/>
    <col min="2" max="2" width="34.54296875" style="115" customWidth="1"/>
    <col min="3" max="3" width="22" style="115" customWidth="1"/>
    <col min="4" max="4" width="18.6328125" customWidth="1"/>
    <col min="5" max="5" width="26.54296875" customWidth="1"/>
    <col min="6" max="6" width="25.90625" customWidth="1"/>
    <col min="12" max="12" width="14.453125" customWidth="1"/>
    <col min="16" max="16" width="14.36328125" style="15" customWidth="1"/>
    <col min="26" max="26" width="20.36328125" customWidth="1"/>
    <col min="28" max="28" width="14.54296875" customWidth="1"/>
  </cols>
  <sheetData>
    <row r="1" spans="1:32" x14ac:dyDescent="0.35">
      <c r="A1" s="33" t="s">
        <v>47</v>
      </c>
      <c r="B1" s="116" t="s">
        <v>90</v>
      </c>
      <c r="C1" s="105"/>
      <c r="D1" s="35"/>
      <c r="E1" s="35"/>
      <c r="F1" s="35"/>
    </row>
    <row r="2" spans="1:32" x14ac:dyDescent="0.35">
      <c r="B2" s="105"/>
      <c r="C2" s="105"/>
      <c r="D2" s="35"/>
      <c r="E2" s="35"/>
      <c r="F2" s="35"/>
    </row>
    <row r="3" spans="1:32" x14ac:dyDescent="0.35">
      <c r="A3" s="36" t="s">
        <v>1</v>
      </c>
      <c r="B3" s="106" t="s">
        <v>82</v>
      </c>
      <c r="C3" s="106" t="s">
        <v>70</v>
      </c>
      <c r="D3" s="37" t="s">
        <v>72</v>
      </c>
      <c r="E3" s="37" t="s">
        <v>73</v>
      </c>
      <c r="F3" s="37" t="s">
        <v>74</v>
      </c>
      <c r="G3" s="38" t="s">
        <v>50</v>
      </c>
      <c r="X3" t="s">
        <v>51</v>
      </c>
      <c r="Y3" s="15">
        <v>17</v>
      </c>
      <c r="Z3" s="15">
        <f>Y3*210000</f>
        <v>3570000</v>
      </c>
    </row>
    <row r="4" spans="1:32" x14ac:dyDescent="0.35">
      <c r="A4" s="39" t="s">
        <v>4</v>
      </c>
      <c r="B4" s="102">
        <v>61803.8</v>
      </c>
      <c r="C4" s="102">
        <v>1344567.35</v>
      </c>
      <c r="D4" s="102">
        <v>2654094.8400000012</v>
      </c>
      <c r="E4" s="41">
        <v>51</v>
      </c>
      <c r="F4" s="41">
        <v>1059</v>
      </c>
      <c r="L4" s="189"/>
      <c r="X4" t="s">
        <v>52</v>
      </c>
      <c r="Y4" s="15">
        <v>4</v>
      </c>
      <c r="Z4" s="15">
        <f>Y4*70000</f>
        <v>280000</v>
      </c>
    </row>
    <row r="5" spans="1:32" x14ac:dyDescent="0.35">
      <c r="A5" s="39" t="s">
        <v>5</v>
      </c>
      <c r="B5" s="102">
        <v>5438.92</v>
      </c>
      <c r="C5" s="102">
        <v>189106.8</v>
      </c>
      <c r="D5" s="102">
        <v>70220.479999999996</v>
      </c>
      <c r="E5" s="41">
        <v>35</v>
      </c>
      <c r="F5" s="41">
        <v>786</v>
      </c>
      <c r="L5" s="189"/>
      <c r="Y5" s="15"/>
      <c r="Z5" s="42">
        <f>SUM(Z3:Z4)</f>
        <v>3850000</v>
      </c>
    </row>
    <row r="6" spans="1:32" x14ac:dyDescent="0.35">
      <c r="A6" s="39" t="s">
        <v>6</v>
      </c>
      <c r="B6" s="102">
        <v>4774.3500000000004</v>
      </c>
      <c r="C6" s="102">
        <v>115003.21</v>
      </c>
      <c r="D6" s="102">
        <v>44108.790000000008</v>
      </c>
      <c r="E6" s="41">
        <v>35</v>
      </c>
      <c r="F6" s="41">
        <v>815</v>
      </c>
      <c r="L6" s="189"/>
      <c r="Y6" s="15"/>
      <c r="Z6" s="42"/>
    </row>
    <row r="7" spans="1:32" x14ac:dyDescent="0.35">
      <c r="A7" s="39" t="s">
        <v>7</v>
      </c>
      <c r="B7" s="102">
        <v>4808.26</v>
      </c>
      <c r="C7" s="102">
        <v>126148.73</v>
      </c>
      <c r="D7" s="102">
        <v>137957.93000000002</v>
      </c>
      <c r="E7" s="41">
        <v>16</v>
      </c>
      <c r="F7" s="41">
        <v>566</v>
      </c>
      <c r="L7" s="189"/>
      <c r="X7" t="s">
        <v>53</v>
      </c>
      <c r="Y7" s="15">
        <f>Y3</f>
        <v>17</v>
      </c>
      <c r="Z7" s="15">
        <f>Y7*35000</f>
        <v>595000</v>
      </c>
    </row>
    <row r="8" spans="1:32" x14ac:dyDescent="0.35">
      <c r="A8" s="39" t="s">
        <v>8</v>
      </c>
      <c r="B8" s="102">
        <v>5244.07</v>
      </c>
      <c r="C8" s="102">
        <v>265739.2</v>
      </c>
      <c r="D8" s="102">
        <v>86201.81</v>
      </c>
      <c r="E8" s="41">
        <v>18</v>
      </c>
      <c r="F8" s="41">
        <v>383</v>
      </c>
      <c r="L8" s="189"/>
      <c r="Y8" s="15"/>
      <c r="Z8" s="15"/>
    </row>
    <row r="9" spans="1:32" x14ac:dyDescent="0.35">
      <c r="A9" s="39" t="s">
        <v>9</v>
      </c>
      <c r="B9" s="102">
        <v>2210.14</v>
      </c>
      <c r="C9" s="102">
        <v>76977.52</v>
      </c>
      <c r="D9" s="102">
        <v>13711.140000000001</v>
      </c>
      <c r="E9" s="41">
        <v>27</v>
      </c>
      <c r="F9" s="41">
        <v>786</v>
      </c>
      <c r="L9" s="189"/>
      <c r="Y9" s="15"/>
      <c r="Z9" s="15"/>
    </row>
    <row r="10" spans="1:32" x14ac:dyDescent="0.35">
      <c r="A10" s="39" t="s">
        <v>10</v>
      </c>
      <c r="B10" s="102">
        <v>1486.14</v>
      </c>
      <c r="C10" s="102">
        <v>77236.850000000006</v>
      </c>
      <c r="D10" s="102">
        <v>39784.079999999994</v>
      </c>
      <c r="E10" s="41">
        <v>15</v>
      </c>
      <c r="F10" s="41">
        <v>668</v>
      </c>
      <c r="L10" s="189"/>
      <c r="Y10" s="26" t="s">
        <v>54</v>
      </c>
      <c r="Z10" s="26"/>
      <c r="AA10" s="6"/>
      <c r="AB10" s="6"/>
      <c r="AC10" s="6"/>
      <c r="AD10" s="6"/>
      <c r="AE10" s="6"/>
      <c r="AF10" s="6"/>
    </row>
    <row r="11" spans="1:32" x14ac:dyDescent="0.35">
      <c r="A11" s="39" t="s">
        <v>11</v>
      </c>
      <c r="B11" s="102">
        <v>7408.48</v>
      </c>
      <c r="C11" s="102">
        <v>179867.1</v>
      </c>
      <c r="D11" s="102">
        <v>27325.509999999995</v>
      </c>
      <c r="E11" s="41">
        <v>57</v>
      </c>
      <c r="F11" s="41">
        <v>818</v>
      </c>
      <c r="L11" s="189"/>
    </row>
    <row r="12" spans="1:32" x14ac:dyDescent="0.35">
      <c r="A12" s="39" t="s">
        <v>12</v>
      </c>
      <c r="B12" s="102">
        <v>5074.03</v>
      </c>
      <c r="C12" s="102">
        <v>335103.73</v>
      </c>
      <c r="D12" s="102">
        <v>467320.27</v>
      </c>
      <c r="E12" s="41">
        <v>27</v>
      </c>
      <c r="F12" s="41">
        <v>323</v>
      </c>
      <c r="L12" s="189"/>
    </row>
    <row r="13" spans="1:32" x14ac:dyDescent="0.35">
      <c r="A13" s="39" t="s">
        <v>13</v>
      </c>
      <c r="B13" s="102">
        <v>2089.46</v>
      </c>
      <c r="C13" s="102">
        <v>28281.82</v>
      </c>
      <c r="D13" s="102">
        <v>24712.440000000002</v>
      </c>
      <c r="E13" s="41">
        <v>23</v>
      </c>
      <c r="F13" s="41">
        <v>298</v>
      </c>
      <c r="L13" s="189"/>
    </row>
    <row r="14" spans="1:32" x14ac:dyDescent="0.35">
      <c r="A14" s="39" t="s">
        <v>14</v>
      </c>
      <c r="B14" s="102">
        <v>6909.18</v>
      </c>
      <c r="C14" s="102">
        <v>209599.74</v>
      </c>
      <c r="D14" s="102">
        <v>79551.38</v>
      </c>
      <c r="E14" s="41">
        <v>26</v>
      </c>
      <c r="F14" s="41">
        <v>519</v>
      </c>
      <c r="L14" s="189"/>
    </row>
    <row r="15" spans="1:32" x14ac:dyDescent="0.35">
      <c r="A15" s="39" t="s">
        <v>15</v>
      </c>
      <c r="B15" s="102">
        <v>1315.51</v>
      </c>
      <c r="C15" s="102">
        <v>49688.66</v>
      </c>
      <c r="D15" s="102">
        <v>24617.7</v>
      </c>
      <c r="E15" s="41">
        <v>16</v>
      </c>
      <c r="F15" s="41">
        <v>404</v>
      </c>
      <c r="L15" s="189"/>
    </row>
    <row r="16" spans="1:32" x14ac:dyDescent="0.35">
      <c r="A16" s="39" t="s">
        <v>79</v>
      </c>
      <c r="B16" s="102">
        <v>10536.42</v>
      </c>
      <c r="C16" s="102">
        <v>235771.2</v>
      </c>
      <c r="D16" s="102">
        <v>69530.09</v>
      </c>
      <c r="E16" s="41">
        <v>44</v>
      </c>
      <c r="F16" s="41">
        <v>1190</v>
      </c>
      <c r="G16" s="43"/>
      <c r="L16" s="190"/>
    </row>
    <row r="17" spans="1:22" x14ac:dyDescent="0.35">
      <c r="A17" s="39" t="s">
        <v>17</v>
      </c>
      <c r="B17" s="102">
        <v>1564.07</v>
      </c>
      <c r="C17" s="102">
        <v>29089.32</v>
      </c>
      <c r="D17" s="102">
        <v>10517.039999999999</v>
      </c>
      <c r="E17" s="41">
        <v>17</v>
      </c>
      <c r="F17" s="41">
        <v>249</v>
      </c>
      <c r="G17" s="43"/>
      <c r="L17" s="189"/>
    </row>
    <row r="18" spans="1:22" x14ac:dyDescent="0.35">
      <c r="A18" s="39" t="s">
        <v>18</v>
      </c>
      <c r="B18" s="102">
        <v>145.65</v>
      </c>
      <c r="C18" s="102">
        <v>35160.89</v>
      </c>
      <c r="D18" s="102">
        <v>13539.400000000001</v>
      </c>
      <c r="E18" s="41">
        <v>3</v>
      </c>
      <c r="F18" s="41">
        <v>152</v>
      </c>
      <c r="G18" s="43"/>
      <c r="L18" s="189"/>
    </row>
    <row r="19" spans="1:22" x14ac:dyDescent="0.35">
      <c r="A19" s="39" t="s">
        <v>19</v>
      </c>
      <c r="B19" s="102">
        <v>267.44</v>
      </c>
      <c r="C19" s="102">
        <v>56855.62</v>
      </c>
      <c r="D19" s="102">
        <v>27569.190000000006</v>
      </c>
      <c r="E19" s="41">
        <v>5</v>
      </c>
      <c r="F19" s="41">
        <v>271</v>
      </c>
      <c r="G19" s="44"/>
      <c r="L19" s="189"/>
    </row>
    <row r="20" spans="1:22" x14ac:dyDescent="0.35">
      <c r="A20" s="39" t="s">
        <v>20</v>
      </c>
      <c r="B20" s="102">
        <v>1385.65</v>
      </c>
      <c r="C20" s="102">
        <v>245600.37</v>
      </c>
      <c r="D20" s="102">
        <v>246777.59</v>
      </c>
      <c r="E20" s="41">
        <v>15</v>
      </c>
      <c r="F20" s="41">
        <v>244</v>
      </c>
      <c r="G20" s="44"/>
      <c r="L20" s="189"/>
    </row>
    <row r="21" spans="1:22" x14ac:dyDescent="0.35">
      <c r="A21" s="39" t="s">
        <v>21</v>
      </c>
      <c r="B21" s="102">
        <v>824.91</v>
      </c>
      <c r="C21" s="102">
        <v>53145.86</v>
      </c>
      <c r="D21" s="102">
        <v>129735.04999999999</v>
      </c>
      <c r="E21" s="41">
        <v>12</v>
      </c>
      <c r="F21" s="41">
        <v>230</v>
      </c>
      <c r="L21" s="189"/>
    </row>
    <row r="22" spans="1:22" x14ac:dyDescent="0.35">
      <c r="A22" s="39" t="s">
        <v>22</v>
      </c>
      <c r="B22" s="102">
        <v>0</v>
      </c>
      <c r="C22" s="102">
        <v>15746.72</v>
      </c>
      <c r="D22" s="102">
        <v>2157.85</v>
      </c>
      <c r="E22" s="41">
        <v>0</v>
      </c>
      <c r="F22" s="41">
        <v>63</v>
      </c>
      <c r="G22" s="44"/>
      <c r="L22" s="189"/>
    </row>
    <row r="23" spans="1:22" x14ac:dyDescent="0.35">
      <c r="A23" s="39" t="s">
        <v>23</v>
      </c>
      <c r="B23" s="102">
        <v>0</v>
      </c>
      <c r="C23" s="102">
        <v>322.43</v>
      </c>
      <c r="D23" s="102">
        <v>0</v>
      </c>
      <c r="E23" s="41">
        <v>0</v>
      </c>
      <c r="F23" s="41">
        <v>1</v>
      </c>
      <c r="L23" s="189"/>
      <c r="V23" s="74"/>
    </row>
    <row r="24" spans="1:22" ht="15" thickBot="1" x14ac:dyDescent="0.4">
      <c r="A24" s="36" t="s">
        <v>55</v>
      </c>
      <c r="B24" s="103">
        <f>SUM(B4:B23)</f>
        <v>123286.47999999998</v>
      </c>
      <c r="C24" s="103">
        <f>SUM(C4:C23)</f>
        <v>3669013.1200000006</v>
      </c>
      <c r="D24" s="103">
        <f>SUM(D4:D23)</f>
        <v>4169432.580000001</v>
      </c>
      <c r="E24" s="46">
        <f>SUM(E4:E23)</f>
        <v>442</v>
      </c>
      <c r="F24" s="46">
        <f t="shared" ref="F24" si="0">SUM(F4:F23)</f>
        <v>9825</v>
      </c>
    </row>
    <row r="25" spans="1:22" x14ac:dyDescent="0.35">
      <c r="B25" s="105"/>
      <c r="C25" s="105"/>
      <c r="D25" s="35"/>
      <c r="E25" s="35"/>
      <c r="F25" s="35"/>
    </row>
    <row r="26" spans="1:22" x14ac:dyDescent="0.35">
      <c r="A26" s="2" t="s">
        <v>76</v>
      </c>
      <c r="B26" s="107">
        <f>IF(AND(WEEKDAY(B1, 2)&lt;6, WEEKDAY(B1, 2)&lt;&gt;7), 210000, 70000)</f>
        <v>210000</v>
      </c>
      <c r="C26" s="107">
        <f>B30</f>
        <v>3850000</v>
      </c>
      <c r="G26" s="49" t="s">
        <v>26</v>
      </c>
      <c r="H26" s="49"/>
      <c r="I26" s="49"/>
      <c r="J26" s="49"/>
      <c r="K26" s="49"/>
      <c r="L26" s="118">
        <v>1394.85</v>
      </c>
      <c r="P26"/>
    </row>
    <row r="27" spans="1:22" ht="15" thickBot="1" x14ac:dyDescent="0.4">
      <c r="B27" s="108">
        <f>SUM(B24-B26)</f>
        <v>-86713.520000000019</v>
      </c>
      <c r="C27" s="108">
        <f t="shared" ref="C27" si="1">SUM(C24-C26)</f>
        <v>-180986.87999999942</v>
      </c>
      <c r="G27" s="49" t="s">
        <v>28</v>
      </c>
      <c r="H27" s="49"/>
      <c r="I27" s="49"/>
      <c r="J27" s="49"/>
      <c r="K27" s="49"/>
      <c r="L27" s="118">
        <v>34446.94</v>
      </c>
      <c r="P27"/>
    </row>
    <row r="28" spans="1:22" ht="15" thickTop="1" x14ac:dyDescent="0.35">
      <c r="B28" s="105"/>
      <c r="C28" s="105"/>
      <c r="D28" s="51"/>
      <c r="M28" s="15"/>
      <c r="P28"/>
    </row>
    <row r="29" spans="1:22" x14ac:dyDescent="0.35">
      <c r="A29" s="3" t="s">
        <v>57</v>
      </c>
      <c r="B29" s="109">
        <v>3389175.14</v>
      </c>
      <c r="C29"/>
      <c r="G29" s="9" t="s">
        <v>29</v>
      </c>
      <c r="H29" s="9"/>
      <c r="I29" s="9"/>
      <c r="J29" s="9"/>
      <c r="K29" s="9"/>
      <c r="L29" s="16"/>
      <c r="P29"/>
    </row>
    <row r="30" spans="1:22" x14ac:dyDescent="0.35">
      <c r="A30" s="3" t="s">
        <v>58</v>
      </c>
      <c r="B30" s="109">
        <f>Z5</f>
        <v>3850000</v>
      </c>
      <c r="C30"/>
      <c r="G30" s="9" t="s">
        <v>31</v>
      </c>
      <c r="H30" s="9"/>
      <c r="I30" s="9"/>
      <c r="J30" s="9"/>
      <c r="K30" s="9"/>
      <c r="L30" s="141">
        <v>203.82</v>
      </c>
      <c r="P30"/>
    </row>
    <row r="31" spans="1:22" ht="15" thickBot="1" x14ac:dyDescent="0.4">
      <c r="B31" s="108">
        <f>SUM(B29-B30)</f>
        <v>-460824.85999999987</v>
      </c>
      <c r="C31"/>
      <c r="L31" s="15"/>
      <c r="P31"/>
    </row>
    <row r="32" spans="1:22" ht="15" thickTop="1" x14ac:dyDescent="0.35">
      <c r="B32" s="110"/>
      <c r="C32"/>
      <c r="G32" s="56" t="s">
        <v>33</v>
      </c>
      <c r="H32" s="56"/>
      <c r="I32" s="56"/>
      <c r="J32" s="56"/>
      <c r="K32" s="56"/>
      <c r="L32" s="57" t="s">
        <v>59</v>
      </c>
      <c r="P32"/>
    </row>
    <row r="33" spans="1:16" x14ac:dyDescent="0.35">
      <c r="A33" s="59" t="s">
        <v>60</v>
      </c>
      <c r="B33" s="111">
        <v>91538.49</v>
      </c>
      <c r="C33"/>
      <c r="G33" s="56" t="s">
        <v>34</v>
      </c>
      <c r="H33" s="56"/>
      <c r="I33" s="56"/>
      <c r="J33" s="56"/>
      <c r="K33" s="56"/>
      <c r="L33" s="57" t="s">
        <v>59</v>
      </c>
      <c r="P33"/>
    </row>
    <row r="34" spans="1:16" x14ac:dyDescent="0.35">
      <c r="A34" s="59" t="s">
        <v>61</v>
      </c>
      <c r="B34" s="111">
        <f>Z7</f>
        <v>595000</v>
      </c>
      <c r="C34"/>
      <c r="L34" s="15"/>
      <c r="P34"/>
    </row>
    <row r="35" spans="1:16" ht="15" thickBot="1" x14ac:dyDescent="0.4">
      <c r="B35" s="108">
        <f>SUM(B33-B34)</f>
        <v>-503461.51</v>
      </c>
      <c r="C35"/>
      <c r="G35" s="62" t="s">
        <v>37</v>
      </c>
      <c r="H35" s="62"/>
      <c r="I35" s="62"/>
      <c r="J35" s="62"/>
      <c r="K35" s="62"/>
      <c r="L35" s="63"/>
      <c r="P35"/>
    </row>
    <row r="36" spans="1:16" ht="15" thickTop="1" x14ac:dyDescent="0.35">
      <c r="B36" s="110"/>
      <c r="C36"/>
      <c r="G36" s="62" t="s">
        <v>38</v>
      </c>
      <c r="H36" s="62"/>
      <c r="I36" s="62"/>
      <c r="J36" s="62"/>
      <c r="K36" s="62"/>
      <c r="L36" s="63"/>
      <c r="P36"/>
    </row>
    <row r="37" spans="1:16" x14ac:dyDescent="0.35">
      <c r="A37" s="64" t="s">
        <v>62</v>
      </c>
      <c r="B37" s="112">
        <f>SUM(B29,B33)</f>
        <v>3480713.6300000004</v>
      </c>
      <c r="C37"/>
      <c r="L37" s="15"/>
      <c r="M37" t="s">
        <v>50</v>
      </c>
      <c r="P37"/>
    </row>
    <row r="38" spans="1:16" x14ac:dyDescent="0.35">
      <c r="A38" s="64" t="s">
        <v>63</v>
      </c>
      <c r="B38" s="112">
        <f>SUM(B30,B34)</f>
        <v>4445000</v>
      </c>
      <c r="C38"/>
      <c r="G38" s="67" t="s">
        <v>40</v>
      </c>
      <c r="H38" s="67"/>
      <c r="I38" s="67"/>
      <c r="J38" s="67"/>
      <c r="K38" s="67"/>
      <c r="L38" s="119">
        <v>309.33</v>
      </c>
      <c r="P38"/>
    </row>
    <row r="39" spans="1:16" ht="15" thickBot="1" x14ac:dyDescent="0.4">
      <c r="B39" s="108">
        <f>B37-B38</f>
        <v>-964286.36999999965</v>
      </c>
      <c r="C39"/>
      <c r="G39" s="67" t="s">
        <v>42</v>
      </c>
      <c r="H39" s="67"/>
      <c r="I39" s="67"/>
      <c r="J39" s="67"/>
      <c r="K39" s="67"/>
      <c r="L39" s="119">
        <v>7480.65</v>
      </c>
      <c r="P39"/>
    </row>
    <row r="40" spans="1:16" ht="15" thickTop="1" x14ac:dyDescent="0.35">
      <c r="B40" s="105"/>
      <c r="C40"/>
      <c r="L40" s="140"/>
      <c r="P40"/>
    </row>
    <row r="41" spans="1:16" x14ac:dyDescent="0.35">
      <c r="A41" s="6" t="s">
        <v>64</v>
      </c>
      <c r="B41" s="117">
        <v>9825</v>
      </c>
      <c r="C41"/>
      <c r="G41" s="13" t="s">
        <v>43</v>
      </c>
      <c r="H41" s="13"/>
      <c r="I41" s="13"/>
      <c r="J41" s="13"/>
      <c r="K41" s="13"/>
      <c r="L41" s="120">
        <v>209.23</v>
      </c>
      <c r="P41"/>
    </row>
    <row r="42" spans="1:16" x14ac:dyDescent="0.35">
      <c r="B42" s="105"/>
      <c r="C42"/>
      <c r="G42" s="13" t="s">
        <v>65</v>
      </c>
      <c r="H42" s="13"/>
      <c r="I42" s="13"/>
      <c r="J42" s="13"/>
      <c r="K42" s="13"/>
      <c r="L42" s="120">
        <v>5167.05</v>
      </c>
      <c r="P42"/>
    </row>
    <row r="43" spans="1:16" x14ac:dyDescent="0.35">
      <c r="A43" s="7" t="s">
        <v>66</v>
      </c>
      <c r="B43" s="114">
        <v>4933222.9400000004</v>
      </c>
      <c r="C43"/>
      <c r="O43" s="15"/>
      <c r="P43"/>
    </row>
    <row r="44" spans="1:16" x14ac:dyDescent="0.35">
      <c r="B44" s="105"/>
      <c r="C44" s="105"/>
      <c r="D44" s="35"/>
      <c r="F44" s="35"/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7D17B-D5DC-44D7-8FF3-5669D1E44CAE}">
  <sheetPr codeName="Sheet78"/>
  <dimension ref="A1:T45"/>
  <sheetViews>
    <sheetView topLeftCell="G1" zoomScale="80" zoomScaleNormal="80" workbookViewId="0">
      <selection activeCell="C30" sqref="C30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45349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18</v>
      </c>
      <c r="T3" s="15">
        <f>S3*210000</f>
        <v>3780000</v>
      </c>
    </row>
    <row r="4" spans="1:20" x14ac:dyDescent="0.35">
      <c r="A4" s="39" t="s">
        <v>4</v>
      </c>
      <c r="B4" s="181">
        <v>79921.83</v>
      </c>
      <c r="C4" s="154">
        <v>46</v>
      </c>
      <c r="J4" s="15"/>
      <c r="R4" t="s">
        <v>88</v>
      </c>
      <c r="S4" s="15">
        <v>4</v>
      </c>
      <c r="T4" s="15">
        <f>S4*70000</f>
        <v>280000</v>
      </c>
    </row>
    <row r="5" spans="1:20" x14ac:dyDescent="0.35">
      <c r="A5" s="39" t="s">
        <v>5</v>
      </c>
      <c r="B5" s="181">
        <v>9362.4500000000007</v>
      </c>
      <c r="C5" s="154">
        <v>33</v>
      </c>
      <c r="J5" s="15"/>
      <c r="S5" s="15"/>
      <c r="T5" s="42">
        <f>SUM(T3:T4)</f>
        <v>4060000</v>
      </c>
    </row>
    <row r="6" spans="1:20" x14ac:dyDescent="0.35">
      <c r="A6" s="39" t="s">
        <v>6</v>
      </c>
      <c r="B6" s="181">
        <v>9231.8700000000008</v>
      </c>
      <c r="C6" s="154">
        <v>40</v>
      </c>
      <c r="J6" s="15"/>
      <c r="S6" s="15"/>
      <c r="T6" s="42"/>
    </row>
    <row r="7" spans="1:20" x14ac:dyDescent="0.35">
      <c r="A7" s="39" t="s">
        <v>7</v>
      </c>
      <c r="B7" s="181">
        <v>7709.75</v>
      </c>
      <c r="C7" s="154">
        <v>27</v>
      </c>
      <c r="J7" s="15"/>
      <c r="R7" t="s">
        <v>53</v>
      </c>
      <c r="S7" s="15">
        <f>S3</f>
        <v>18</v>
      </c>
      <c r="T7" s="15">
        <f>S7*35000</f>
        <v>630000</v>
      </c>
    </row>
    <row r="8" spans="1:20" x14ac:dyDescent="0.35">
      <c r="A8" s="39" t="s">
        <v>8</v>
      </c>
      <c r="B8" s="181">
        <v>16340.42</v>
      </c>
      <c r="C8" s="154">
        <v>18</v>
      </c>
      <c r="J8" s="15"/>
      <c r="S8" s="15"/>
      <c r="T8" s="15"/>
    </row>
    <row r="9" spans="1:20" x14ac:dyDescent="0.35">
      <c r="A9" s="39" t="s">
        <v>9</v>
      </c>
      <c r="B9" s="181">
        <v>3072.8</v>
      </c>
      <c r="C9" s="154">
        <v>37</v>
      </c>
      <c r="J9" s="15"/>
      <c r="S9" s="15"/>
      <c r="T9" s="15"/>
    </row>
    <row r="10" spans="1:20" x14ac:dyDescent="0.35">
      <c r="A10" s="39" t="s">
        <v>10</v>
      </c>
      <c r="B10" s="181">
        <v>5433.48</v>
      </c>
      <c r="C10" s="154">
        <v>32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9111.83</v>
      </c>
      <c r="C11" s="154">
        <v>41</v>
      </c>
      <c r="J11" s="15"/>
    </row>
    <row r="12" spans="1:20" x14ac:dyDescent="0.35">
      <c r="A12" s="39" t="s">
        <v>12</v>
      </c>
      <c r="B12" s="181">
        <v>11733.47</v>
      </c>
      <c r="C12" s="154">
        <v>18</v>
      </c>
      <c r="J12" s="15"/>
    </row>
    <row r="13" spans="1:20" x14ac:dyDescent="0.35">
      <c r="A13" s="39" t="s">
        <v>13</v>
      </c>
      <c r="B13" s="181">
        <v>1327.8</v>
      </c>
      <c r="C13" s="154">
        <v>13</v>
      </c>
      <c r="J13" s="15"/>
    </row>
    <row r="14" spans="1:20" x14ac:dyDescent="0.35">
      <c r="A14" s="39" t="s">
        <v>14</v>
      </c>
      <c r="B14" s="181">
        <v>8576.43</v>
      </c>
      <c r="C14" s="154">
        <v>20</v>
      </c>
      <c r="J14" s="15"/>
    </row>
    <row r="15" spans="1:20" x14ac:dyDescent="0.35">
      <c r="A15" s="39" t="s">
        <v>15</v>
      </c>
      <c r="B15" s="181">
        <v>3083.08</v>
      </c>
      <c r="C15" s="154">
        <v>17</v>
      </c>
      <c r="J15" s="15"/>
    </row>
    <row r="16" spans="1:20" x14ac:dyDescent="0.35">
      <c r="A16" s="39" t="s">
        <v>16</v>
      </c>
      <c r="B16" s="181">
        <v>10823.24</v>
      </c>
      <c r="C16" s="154">
        <v>60</v>
      </c>
      <c r="D16" s="43"/>
      <c r="J16" s="15"/>
    </row>
    <row r="17" spans="1:19" x14ac:dyDescent="0.35">
      <c r="A17" s="39" t="s">
        <v>17</v>
      </c>
      <c r="B17" s="181">
        <v>794.78</v>
      </c>
      <c r="C17" s="154">
        <v>13</v>
      </c>
      <c r="D17" s="43"/>
      <c r="J17" s="15"/>
    </row>
    <row r="18" spans="1:19" x14ac:dyDescent="0.35">
      <c r="A18" s="39" t="s">
        <v>18</v>
      </c>
      <c r="B18" s="181">
        <v>1321.79</v>
      </c>
      <c r="C18" s="154">
        <v>8</v>
      </c>
      <c r="D18" s="43"/>
      <c r="J18" s="15"/>
    </row>
    <row r="19" spans="1:19" x14ac:dyDescent="0.35">
      <c r="A19" s="39" t="s">
        <v>19</v>
      </c>
      <c r="B19" s="181">
        <v>3800.66</v>
      </c>
      <c r="C19" s="154">
        <v>17</v>
      </c>
      <c r="D19" s="44"/>
      <c r="J19" s="15"/>
    </row>
    <row r="20" spans="1:19" x14ac:dyDescent="0.35">
      <c r="A20" s="39" t="s">
        <v>20</v>
      </c>
      <c r="B20" s="181">
        <v>4102.09</v>
      </c>
      <c r="C20" s="154">
        <v>17</v>
      </c>
      <c r="D20" s="44"/>
      <c r="J20" s="15"/>
    </row>
    <row r="21" spans="1:19" x14ac:dyDescent="0.35">
      <c r="A21" s="39" t="s">
        <v>21</v>
      </c>
      <c r="B21" s="181">
        <v>3683.93</v>
      </c>
      <c r="C21" s="154">
        <v>12</v>
      </c>
      <c r="J21" s="15"/>
      <c r="S21" t="s">
        <v>50</v>
      </c>
    </row>
    <row r="22" spans="1:19" x14ac:dyDescent="0.35">
      <c r="A22" s="39" t="s">
        <v>22</v>
      </c>
      <c r="B22" s="181">
        <v>0</v>
      </c>
      <c r="C22" s="154">
        <v>0</v>
      </c>
      <c r="D22" s="44"/>
      <c r="J22" s="15"/>
    </row>
    <row r="23" spans="1:19" x14ac:dyDescent="0.35">
      <c r="A23" s="39" t="s">
        <v>23</v>
      </c>
      <c r="B23" s="181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189431.69999999995</v>
      </c>
      <c r="C24" s="46">
        <f>SUM(C4:C23)</f>
        <v>469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189431.69999999995</v>
      </c>
      <c r="E26" s="49" t="s">
        <v>26</v>
      </c>
      <c r="F26" s="49"/>
      <c r="G26" s="49"/>
      <c r="H26" s="49"/>
      <c r="I26" s="49"/>
      <c r="J26" s="162">
        <v>2084.13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36762.379999999997</v>
      </c>
    </row>
    <row r="28" spans="1:19" ht="15" thickBot="1" x14ac:dyDescent="0.4">
      <c r="B28" s="76"/>
      <c r="C28" s="122">
        <f>SUM(C26-C27)</f>
        <v>-20568.300000000047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3689012.09</v>
      </c>
      <c r="E30" s="9" t="s">
        <v>31</v>
      </c>
      <c r="F30" s="9"/>
      <c r="G30" s="9"/>
      <c r="H30" s="9"/>
      <c r="I30" s="9"/>
      <c r="J30" s="196">
        <v>203.82</v>
      </c>
    </row>
    <row r="31" spans="1:19" x14ac:dyDescent="0.35">
      <c r="A31" s="3" t="s">
        <v>58</v>
      </c>
      <c r="B31" s="78"/>
      <c r="C31" s="182">
        <f>T5</f>
        <v>4060000</v>
      </c>
      <c r="J31" s="195"/>
    </row>
    <row r="32" spans="1:19" ht="15" thickBot="1" x14ac:dyDescent="0.4">
      <c r="B32" s="76"/>
      <c r="C32" s="122">
        <f>SUM(C30-C31)</f>
        <v>-370987.91000000015</v>
      </c>
      <c r="E32" s="56" t="s">
        <v>33</v>
      </c>
      <c r="F32" s="56"/>
      <c r="G32" s="56"/>
      <c r="H32" s="56"/>
      <c r="I32" s="56"/>
      <c r="J32" s="197" t="s">
        <v>59</v>
      </c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 t="s">
        <v>59</v>
      </c>
    </row>
    <row r="34" spans="1:11" x14ac:dyDescent="0.35">
      <c r="A34" s="59" t="s">
        <v>60</v>
      </c>
      <c r="B34" s="79"/>
      <c r="C34" s="183">
        <v>96334.95</v>
      </c>
      <c r="J34" s="195"/>
    </row>
    <row r="35" spans="1:11" x14ac:dyDescent="0.35">
      <c r="A35" s="59" t="s">
        <v>61</v>
      </c>
      <c r="B35" s="79"/>
      <c r="C35" s="183">
        <f>T7</f>
        <v>630000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-533665.05000000005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3785347.04</v>
      </c>
      <c r="E38" s="67" t="s">
        <v>40</v>
      </c>
      <c r="F38" s="67"/>
      <c r="G38" s="67"/>
      <c r="H38" s="67"/>
      <c r="I38" s="67"/>
      <c r="J38" s="175">
        <v>1401.34</v>
      </c>
      <c r="K38" t="s">
        <v>50</v>
      </c>
    </row>
    <row r="39" spans="1:11" x14ac:dyDescent="0.35">
      <c r="A39" s="64" t="s">
        <v>63</v>
      </c>
      <c r="B39" s="80"/>
      <c r="C39" s="184">
        <f>C31+C35</f>
        <v>4690000</v>
      </c>
      <c r="E39" s="67" t="s">
        <v>42</v>
      </c>
      <c r="F39" s="67"/>
      <c r="G39" s="67"/>
      <c r="H39" s="67"/>
      <c r="I39" s="67"/>
      <c r="J39" s="175">
        <v>6079.31</v>
      </c>
    </row>
    <row r="40" spans="1:11" ht="15" thickBot="1" x14ac:dyDescent="0.4">
      <c r="B40" s="76"/>
      <c r="C40" s="122">
        <f>SUM(C38-C39)</f>
        <v>-904652.96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312.62</v>
      </c>
    </row>
    <row r="42" spans="1:11" x14ac:dyDescent="0.35">
      <c r="A42" s="6" t="s">
        <v>64</v>
      </c>
      <c r="B42" s="81"/>
      <c r="C42" s="194">
        <v>10298</v>
      </c>
      <c r="E42" s="13" t="s">
        <v>65</v>
      </c>
      <c r="F42" s="13"/>
      <c r="G42" s="13"/>
      <c r="H42" s="13"/>
      <c r="I42" s="13"/>
      <c r="J42" s="178">
        <v>5514.36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5715796.2000000002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57A7-3B6B-4BD6-9293-95A1115209A3}">
  <sheetPr codeName="Sheet79"/>
  <dimension ref="A1:T45"/>
  <sheetViews>
    <sheetView zoomScale="80" zoomScaleNormal="80" workbookViewId="0">
      <selection sqref="A1:M45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45350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19</v>
      </c>
      <c r="T3" s="15">
        <f>S3*210000</f>
        <v>3990000</v>
      </c>
    </row>
    <row r="4" spans="1:20" x14ac:dyDescent="0.35">
      <c r="A4" s="39" t="s">
        <v>4</v>
      </c>
      <c r="B4" s="181">
        <v>59482.32</v>
      </c>
      <c r="C4" s="154">
        <v>68</v>
      </c>
      <c r="J4" s="15"/>
      <c r="R4" t="s">
        <v>88</v>
      </c>
      <c r="S4" s="15">
        <v>4</v>
      </c>
      <c r="T4" s="15">
        <f>S4*70000</f>
        <v>280000</v>
      </c>
    </row>
    <row r="5" spans="1:20" x14ac:dyDescent="0.35">
      <c r="A5" s="39" t="s">
        <v>5</v>
      </c>
      <c r="B5" s="181">
        <v>8752.52</v>
      </c>
      <c r="C5" s="154">
        <v>38</v>
      </c>
      <c r="J5" s="15"/>
      <c r="S5" s="15"/>
      <c r="T5" s="42">
        <f>SUM(T3:T4)</f>
        <v>4270000</v>
      </c>
    </row>
    <row r="6" spans="1:20" x14ac:dyDescent="0.35">
      <c r="A6" s="39" t="s">
        <v>6</v>
      </c>
      <c r="B6" s="181">
        <v>5219.01</v>
      </c>
      <c r="C6" s="154">
        <v>37</v>
      </c>
      <c r="J6" s="15"/>
      <c r="S6" s="15"/>
      <c r="T6" s="42"/>
    </row>
    <row r="7" spans="1:20" x14ac:dyDescent="0.35">
      <c r="A7" s="39" t="s">
        <v>7</v>
      </c>
      <c r="B7" s="181">
        <v>7260.37</v>
      </c>
      <c r="C7" s="154">
        <v>29</v>
      </c>
      <c r="J7" s="15"/>
      <c r="R7" t="s">
        <v>53</v>
      </c>
      <c r="S7" s="15">
        <f>S3</f>
        <v>19</v>
      </c>
      <c r="T7" s="15">
        <f>S7*35000</f>
        <v>665000</v>
      </c>
    </row>
    <row r="8" spans="1:20" x14ac:dyDescent="0.35">
      <c r="A8" s="39" t="s">
        <v>8</v>
      </c>
      <c r="B8" s="181">
        <v>25558.720000000001</v>
      </c>
      <c r="C8" s="154">
        <v>8</v>
      </c>
      <c r="J8" s="15"/>
      <c r="S8" s="15"/>
      <c r="T8" s="15"/>
    </row>
    <row r="9" spans="1:20" x14ac:dyDescent="0.35">
      <c r="A9" s="39" t="s">
        <v>9</v>
      </c>
      <c r="B9" s="181">
        <v>3234.85</v>
      </c>
      <c r="C9" s="154">
        <v>37</v>
      </c>
      <c r="J9" s="15"/>
      <c r="S9" s="15"/>
      <c r="T9" s="15"/>
    </row>
    <row r="10" spans="1:20" x14ac:dyDescent="0.35">
      <c r="A10" s="39" t="s">
        <v>10</v>
      </c>
      <c r="B10" s="181">
        <v>5411.53</v>
      </c>
      <c r="C10" s="154">
        <v>30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5623.36</v>
      </c>
      <c r="C11" s="154">
        <v>43</v>
      </c>
      <c r="J11" s="15"/>
    </row>
    <row r="12" spans="1:20" x14ac:dyDescent="0.35">
      <c r="A12" s="39" t="s">
        <v>12</v>
      </c>
      <c r="B12" s="181">
        <v>2110.63</v>
      </c>
      <c r="C12" s="154">
        <v>11</v>
      </c>
      <c r="J12" s="15"/>
    </row>
    <row r="13" spans="1:20" x14ac:dyDescent="0.35">
      <c r="A13" s="39" t="s">
        <v>13</v>
      </c>
      <c r="B13" s="181">
        <v>958.18</v>
      </c>
      <c r="C13" s="154">
        <v>9</v>
      </c>
      <c r="J13" s="15"/>
    </row>
    <row r="14" spans="1:20" x14ac:dyDescent="0.35">
      <c r="A14" s="39" t="s">
        <v>14</v>
      </c>
      <c r="B14" s="181">
        <v>721.53</v>
      </c>
      <c r="C14" s="154">
        <v>10</v>
      </c>
      <c r="J14" s="15"/>
    </row>
    <row r="15" spans="1:20" x14ac:dyDescent="0.35">
      <c r="A15" s="39" t="s">
        <v>15</v>
      </c>
      <c r="B15" s="181">
        <v>6177.88</v>
      </c>
      <c r="C15" s="154">
        <v>29</v>
      </c>
      <c r="J15" s="15"/>
    </row>
    <row r="16" spans="1:20" x14ac:dyDescent="0.35">
      <c r="A16" s="39" t="s">
        <v>16</v>
      </c>
      <c r="B16" s="181">
        <v>8931.39</v>
      </c>
      <c r="C16" s="154">
        <v>52</v>
      </c>
      <c r="D16" s="43"/>
      <c r="J16" s="15"/>
    </row>
    <row r="17" spans="1:19" x14ac:dyDescent="0.35">
      <c r="A17" s="39" t="s">
        <v>17</v>
      </c>
      <c r="B17" s="181">
        <v>323.89999999999998</v>
      </c>
      <c r="C17" s="154">
        <v>8</v>
      </c>
      <c r="D17" s="43"/>
      <c r="J17" s="15"/>
    </row>
    <row r="18" spans="1:19" x14ac:dyDescent="0.35">
      <c r="A18" s="39" t="s">
        <v>18</v>
      </c>
      <c r="B18" s="181">
        <v>6941.88</v>
      </c>
      <c r="C18" s="154">
        <v>15</v>
      </c>
      <c r="D18" s="43"/>
      <c r="J18" s="15"/>
    </row>
    <row r="19" spans="1:19" x14ac:dyDescent="0.35">
      <c r="A19" s="39" t="s">
        <v>19</v>
      </c>
      <c r="B19" s="181">
        <v>823</v>
      </c>
      <c r="C19" s="154">
        <v>8</v>
      </c>
      <c r="D19" s="44"/>
      <c r="J19" s="15"/>
    </row>
    <row r="20" spans="1:19" x14ac:dyDescent="0.35">
      <c r="A20" s="39" t="s">
        <v>20</v>
      </c>
      <c r="B20" s="181">
        <v>2839.51</v>
      </c>
      <c r="C20" s="154">
        <v>15</v>
      </c>
      <c r="D20" s="44"/>
      <c r="J20" s="15"/>
    </row>
    <row r="21" spans="1:19" x14ac:dyDescent="0.35">
      <c r="A21" s="39" t="s">
        <v>21</v>
      </c>
      <c r="B21" s="181">
        <v>1494.88</v>
      </c>
      <c r="C21" s="154">
        <v>7</v>
      </c>
      <c r="J21" s="15"/>
      <c r="S21" t="s">
        <v>50</v>
      </c>
    </row>
    <row r="22" spans="1:19" x14ac:dyDescent="0.35">
      <c r="A22" s="39" t="s">
        <v>22</v>
      </c>
      <c r="B22" s="181">
        <v>0</v>
      </c>
      <c r="C22" s="154">
        <v>0</v>
      </c>
      <c r="D22" s="44"/>
      <c r="J22" s="15"/>
    </row>
    <row r="23" spans="1:19" x14ac:dyDescent="0.35">
      <c r="A23" s="39" t="s">
        <v>23</v>
      </c>
      <c r="B23" s="181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151865.46</v>
      </c>
      <c r="C24" s="46">
        <f>SUM(C4:C23)</f>
        <v>454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151865.46</v>
      </c>
      <c r="E26" s="49" t="s">
        <v>26</v>
      </c>
      <c r="F26" s="49"/>
      <c r="G26" s="49"/>
      <c r="H26" s="49"/>
      <c r="I26" s="49"/>
      <c r="J26" s="162">
        <v>1737.61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38499.99</v>
      </c>
    </row>
    <row r="28" spans="1:19" ht="15" thickBot="1" x14ac:dyDescent="0.4">
      <c r="B28" s="76"/>
      <c r="C28" s="122">
        <f>SUM(C26-C27)</f>
        <v>-58134.540000000008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3885808.48</v>
      </c>
      <c r="E30" s="9" t="s">
        <v>31</v>
      </c>
      <c r="F30" s="9"/>
      <c r="G30" s="9"/>
      <c r="H30" s="9"/>
      <c r="I30" s="9"/>
      <c r="J30" s="196">
        <v>203.82</v>
      </c>
    </row>
    <row r="31" spans="1:19" x14ac:dyDescent="0.35">
      <c r="A31" s="3" t="s">
        <v>58</v>
      </c>
      <c r="B31" s="78"/>
      <c r="C31" s="182">
        <f>T5</f>
        <v>4270000</v>
      </c>
      <c r="J31" s="195"/>
    </row>
    <row r="32" spans="1:19" ht="15" thickBot="1" x14ac:dyDescent="0.4">
      <c r="B32" s="76"/>
      <c r="C32" s="122">
        <f>SUM(C30-C31)</f>
        <v>-384191.52</v>
      </c>
      <c r="E32" s="56" t="s">
        <v>33</v>
      </c>
      <c r="F32" s="56"/>
      <c r="G32" s="56"/>
      <c r="H32" s="56"/>
      <c r="I32" s="56"/>
      <c r="J32" s="197" t="s">
        <v>59</v>
      </c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 t="s">
        <v>59</v>
      </c>
    </row>
    <row r="34" spans="1:11" x14ac:dyDescent="0.35">
      <c r="A34" s="59" t="s">
        <v>60</v>
      </c>
      <c r="B34" s="79"/>
      <c r="C34" s="183">
        <v>97026.6</v>
      </c>
      <c r="J34" s="195"/>
    </row>
    <row r="35" spans="1:11" x14ac:dyDescent="0.35">
      <c r="A35" s="59" t="s">
        <v>61</v>
      </c>
      <c r="B35" s="79"/>
      <c r="C35" s="183">
        <f>T7</f>
        <v>665000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-567973.4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3982835.08</v>
      </c>
      <c r="E38" s="67" t="s">
        <v>40</v>
      </c>
      <c r="F38" s="67"/>
      <c r="G38" s="67"/>
      <c r="H38" s="67"/>
      <c r="I38" s="67"/>
      <c r="J38" s="175">
        <v>346.47</v>
      </c>
      <c r="K38" t="s">
        <v>50</v>
      </c>
    </row>
    <row r="39" spans="1:11" x14ac:dyDescent="0.35">
      <c r="A39" s="64" t="s">
        <v>63</v>
      </c>
      <c r="B39" s="80"/>
      <c r="C39" s="184">
        <f>C31+C35</f>
        <v>4935000</v>
      </c>
      <c r="E39" s="67" t="s">
        <v>42</v>
      </c>
      <c r="F39" s="67"/>
      <c r="G39" s="67"/>
      <c r="H39" s="67"/>
      <c r="I39" s="67"/>
      <c r="J39" s="175">
        <v>6425.78</v>
      </c>
    </row>
    <row r="40" spans="1:11" ht="15" thickBot="1" x14ac:dyDescent="0.4">
      <c r="B40" s="76"/>
      <c r="C40" s="122">
        <f>SUM(C38-C39)</f>
        <v>-952164.91999999993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260.64999999999998</v>
      </c>
    </row>
    <row r="42" spans="1:11" x14ac:dyDescent="0.35">
      <c r="A42" s="6" t="s">
        <v>64</v>
      </c>
      <c r="B42" s="81"/>
      <c r="C42" s="194">
        <v>10745</v>
      </c>
      <c r="E42" s="13" t="s">
        <v>65</v>
      </c>
      <c r="F42" s="13"/>
      <c r="G42" s="13"/>
      <c r="H42" s="13"/>
      <c r="I42" s="13"/>
      <c r="J42" s="178">
        <v>5775.01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6081073.8600000003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40DF58-9A81-4695-91B0-2F4AC92E8B08}">
  <sheetPr codeName="Sheet8"/>
  <dimension ref="A1:Z45"/>
  <sheetViews>
    <sheetView zoomScale="70" zoomScaleNormal="70" workbookViewId="0">
      <selection activeCell="B24" sqref="B24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customWidth="1"/>
    <col min="20" max="20" width="17.90625" customWidth="1"/>
  </cols>
  <sheetData>
    <row r="1" spans="1:26" x14ac:dyDescent="0.35">
      <c r="A1" s="33" t="s">
        <v>47</v>
      </c>
      <c r="B1" s="34">
        <v>45260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22</v>
      </c>
      <c r="T3" s="15">
        <f>S3*210000</f>
        <v>4620000</v>
      </c>
    </row>
    <row r="4" spans="1:26" x14ac:dyDescent="0.35">
      <c r="A4" s="39" t="s">
        <v>4</v>
      </c>
      <c r="B4" s="84">
        <v>255395.34</v>
      </c>
      <c r="C4" s="41">
        <v>66</v>
      </c>
      <c r="R4" t="s">
        <v>52</v>
      </c>
      <c r="S4" s="15">
        <v>4</v>
      </c>
      <c r="T4" s="15">
        <f>S4*70000</f>
        <v>280000</v>
      </c>
    </row>
    <row r="5" spans="1:26" x14ac:dyDescent="0.35">
      <c r="A5" s="39" t="s">
        <v>5</v>
      </c>
      <c r="B5" s="84">
        <v>7578.24</v>
      </c>
      <c r="C5" s="41">
        <v>34</v>
      </c>
      <c r="S5" s="15"/>
      <c r="T5" s="42">
        <f>SUM(T3:T4)</f>
        <v>4900000</v>
      </c>
    </row>
    <row r="6" spans="1:26" x14ac:dyDescent="0.35">
      <c r="A6" s="39" t="s">
        <v>6</v>
      </c>
      <c r="B6" s="84">
        <v>3564.14</v>
      </c>
      <c r="C6" s="41">
        <v>34</v>
      </c>
      <c r="S6" s="15"/>
      <c r="T6" s="42"/>
    </row>
    <row r="7" spans="1:26" x14ac:dyDescent="0.35">
      <c r="A7" s="39" t="s">
        <v>7</v>
      </c>
      <c r="B7" s="84">
        <v>10652.55</v>
      </c>
      <c r="C7" s="41">
        <v>22</v>
      </c>
      <c r="R7" t="s">
        <v>53</v>
      </c>
      <c r="S7" s="15">
        <v>22</v>
      </c>
      <c r="T7" s="15">
        <f>S7*35000</f>
        <v>770000</v>
      </c>
    </row>
    <row r="8" spans="1:26" x14ac:dyDescent="0.35">
      <c r="A8" s="39" t="s">
        <v>8</v>
      </c>
      <c r="B8" s="84">
        <v>18987.330000000002</v>
      </c>
      <c r="C8" s="41">
        <v>23</v>
      </c>
      <c r="S8" s="15"/>
      <c r="T8" s="15"/>
    </row>
    <row r="9" spans="1:26" x14ac:dyDescent="0.35">
      <c r="A9" s="39" t="s">
        <v>9</v>
      </c>
      <c r="B9" s="84">
        <v>4079.66</v>
      </c>
      <c r="C9" s="41">
        <v>33</v>
      </c>
      <c r="S9" s="15"/>
      <c r="T9" s="15"/>
    </row>
    <row r="10" spans="1:26" x14ac:dyDescent="0.35">
      <c r="A10" s="39" t="s">
        <v>10</v>
      </c>
      <c r="B10" s="84">
        <v>9381.02</v>
      </c>
      <c r="C10" s="41">
        <v>36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84">
        <v>8659.69</v>
      </c>
      <c r="C11" s="41">
        <v>30</v>
      </c>
    </row>
    <row r="12" spans="1:26" x14ac:dyDescent="0.35">
      <c r="A12" s="39" t="s">
        <v>12</v>
      </c>
      <c r="B12" s="84">
        <v>21047.73</v>
      </c>
      <c r="C12" s="41">
        <v>11</v>
      </c>
    </row>
    <row r="13" spans="1:26" x14ac:dyDescent="0.35">
      <c r="A13" s="39" t="s">
        <v>13</v>
      </c>
      <c r="B13" s="84">
        <v>1928.21</v>
      </c>
      <c r="C13" s="41">
        <v>11</v>
      </c>
    </row>
    <row r="14" spans="1:26" x14ac:dyDescent="0.35">
      <c r="A14" s="39" t="s">
        <v>14</v>
      </c>
      <c r="B14" s="84">
        <v>16018.18</v>
      </c>
      <c r="C14" s="41">
        <v>32</v>
      </c>
    </row>
    <row r="15" spans="1:26" x14ac:dyDescent="0.35">
      <c r="A15" s="39" t="s">
        <v>15</v>
      </c>
      <c r="B15" s="84">
        <v>2259.37</v>
      </c>
      <c r="C15" s="41">
        <v>26</v>
      </c>
    </row>
    <row r="16" spans="1:26" x14ac:dyDescent="0.35">
      <c r="A16" s="39" t="s">
        <v>16</v>
      </c>
      <c r="B16" s="84">
        <v>19386.55</v>
      </c>
      <c r="C16" s="41">
        <v>60</v>
      </c>
      <c r="D16" s="43"/>
    </row>
    <row r="17" spans="1:16" x14ac:dyDescent="0.35">
      <c r="A17" s="39" t="s">
        <v>17</v>
      </c>
      <c r="B17" s="84">
        <v>421.37</v>
      </c>
      <c r="C17" s="41">
        <v>13</v>
      </c>
      <c r="D17" s="43"/>
    </row>
    <row r="18" spans="1:16" x14ac:dyDescent="0.35">
      <c r="A18" s="39" t="s">
        <v>18</v>
      </c>
      <c r="B18" s="84">
        <v>1302.8900000000001</v>
      </c>
      <c r="C18" s="41">
        <v>7</v>
      </c>
      <c r="D18" s="43"/>
    </row>
    <row r="19" spans="1:16" x14ac:dyDescent="0.35">
      <c r="A19" s="39" t="s">
        <v>19</v>
      </c>
      <c r="B19" s="84">
        <v>514.79</v>
      </c>
      <c r="C19" s="41">
        <v>8</v>
      </c>
      <c r="D19" s="44"/>
    </row>
    <row r="20" spans="1:16" x14ac:dyDescent="0.35">
      <c r="A20" s="39" t="s">
        <v>20</v>
      </c>
      <c r="B20" s="84">
        <v>13587.16</v>
      </c>
      <c r="C20" s="41">
        <v>10</v>
      </c>
      <c r="D20" s="44"/>
    </row>
    <row r="21" spans="1:16" x14ac:dyDescent="0.35">
      <c r="A21" s="39" t="s">
        <v>21</v>
      </c>
      <c r="B21" s="84">
        <v>1735.54</v>
      </c>
      <c r="C21" s="41">
        <v>15</v>
      </c>
    </row>
    <row r="22" spans="1:16" x14ac:dyDescent="0.35">
      <c r="A22" s="39" t="s">
        <v>22</v>
      </c>
      <c r="B22" s="84">
        <v>76.55</v>
      </c>
      <c r="C22" s="41">
        <v>1</v>
      </c>
      <c r="D22" s="44"/>
    </row>
    <row r="23" spans="1:16" x14ac:dyDescent="0.35">
      <c r="A23" s="39" t="s">
        <v>23</v>
      </c>
      <c r="B23" s="84">
        <v>0</v>
      </c>
      <c r="C23" s="41">
        <v>0</v>
      </c>
      <c r="P23" s="74"/>
    </row>
    <row r="24" spans="1:16" ht="15" thickBot="1" x14ac:dyDescent="0.4">
      <c r="A24" s="36" t="s">
        <v>55</v>
      </c>
      <c r="B24" s="85">
        <f>SUM(B4:B23)</f>
        <v>396576.30999999994</v>
      </c>
      <c r="C24" s="46">
        <f>SUM(C4:C23)</f>
        <v>472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75">
        <f>B24</f>
        <v>396576.30999999994</v>
      </c>
      <c r="E26" s="49" t="s">
        <v>26</v>
      </c>
      <c r="F26" s="49"/>
      <c r="G26" s="49"/>
      <c r="H26" s="49"/>
      <c r="I26" s="49"/>
      <c r="J26" s="50">
        <v>2322.58</v>
      </c>
    </row>
    <row r="27" spans="1:16" x14ac:dyDescent="0.35">
      <c r="A27" s="2" t="s">
        <v>56</v>
      </c>
      <c r="B27" s="77"/>
      <c r="C27" s="48">
        <v>210000</v>
      </c>
      <c r="E27" s="49" t="s">
        <v>28</v>
      </c>
      <c r="F27" s="49"/>
      <c r="G27" s="49"/>
      <c r="H27" s="49"/>
      <c r="I27" s="49"/>
      <c r="J27" s="50">
        <v>47668.03</v>
      </c>
    </row>
    <row r="28" spans="1:16" ht="15" thickBot="1" x14ac:dyDescent="0.4">
      <c r="B28" s="76"/>
      <c r="C28" s="55">
        <f>SUM(C26-C27)</f>
        <v>186576.30999999994</v>
      </c>
      <c r="J28" s="15"/>
    </row>
    <row r="29" spans="1:16" ht="15" thickTop="1" x14ac:dyDescent="0.35">
      <c r="B29" s="76"/>
      <c r="C29" s="51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78"/>
      <c r="C30" s="53">
        <v>5644251.9199999999</v>
      </c>
      <c r="E30" s="9" t="s">
        <v>31</v>
      </c>
      <c r="F30" s="9"/>
      <c r="G30" s="9"/>
      <c r="H30" s="9"/>
      <c r="I30" s="9"/>
      <c r="J30" s="16">
        <v>6.58</v>
      </c>
    </row>
    <row r="31" spans="1:16" x14ac:dyDescent="0.35">
      <c r="A31" s="3" t="s">
        <v>58</v>
      </c>
      <c r="B31" s="78"/>
      <c r="C31" s="53">
        <f>210000+210000+210000+70000+210000+210000+210000+210000+210000+70000+210000+210000+210000+210000+210000+70000+210000+210000+210000+210000+210000+70000+210000+210000+210000+210000</f>
        <v>4900000</v>
      </c>
      <c r="J31" s="15"/>
    </row>
    <row r="32" spans="1:16" ht="15" thickBot="1" x14ac:dyDescent="0.4">
      <c r="B32" s="76"/>
      <c r="C32" s="55">
        <f>SUM(C30-C31)</f>
        <v>744251.91999999993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76"/>
      <c r="C33" s="58"/>
      <c r="E33" s="56" t="s">
        <v>34</v>
      </c>
      <c r="F33" s="56"/>
      <c r="G33" s="56"/>
      <c r="H33" s="56"/>
      <c r="I33" s="56"/>
      <c r="J33" s="57" t="s">
        <v>59</v>
      </c>
    </row>
    <row r="34" spans="1:11" x14ac:dyDescent="0.35">
      <c r="A34" s="59" t="s">
        <v>60</v>
      </c>
      <c r="B34" s="79"/>
      <c r="C34" s="61">
        <v>328298.8</v>
      </c>
      <c r="J34" s="15"/>
    </row>
    <row r="35" spans="1:11" x14ac:dyDescent="0.35">
      <c r="A35" s="59" t="s">
        <v>61</v>
      </c>
      <c r="B35" s="79"/>
      <c r="C35" s="61">
        <f>22*35000</f>
        <v>770000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76"/>
      <c r="C36" s="55">
        <f>SUM(C34-C35)</f>
        <v>-441701.2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76"/>
      <c r="C37" s="58"/>
      <c r="J37" s="15"/>
    </row>
    <row r="38" spans="1:11" x14ac:dyDescent="0.35">
      <c r="A38" s="64" t="s">
        <v>62</v>
      </c>
      <c r="B38" s="80"/>
      <c r="C38" s="66">
        <f>SUM(C30,C34)</f>
        <v>5972550.7199999997</v>
      </c>
      <c r="E38" s="67" t="s">
        <v>40</v>
      </c>
      <c r="F38" s="67"/>
      <c r="G38" s="67"/>
      <c r="H38" s="67"/>
      <c r="I38" s="67"/>
      <c r="J38" s="68">
        <v>572.59</v>
      </c>
      <c r="K38" t="s">
        <v>50</v>
      </c>
    </row>
    <row r="39" spans="1:11" x14ac:dyDescent="0.35">
      <c r="A39" s="64" t="s">
        <v>63</v>
      </c>
      <c r="B39" s="80"/>
      <c r="C39" s="66">
        <f>SUM(C31,C35)</f>
        <v>5670000</v>
      </c>
      <c r="E39" s="67" t="s">
        <v>42</v>
      </c>
      <c r="F39" s="67"/>
      <c r="G39" s="67"/>
      <c r="H39" s="67"/>
      <c r="I39" s="67"/>
      <c r="J39" s="68">
        <v>10145.98</v>
      </c>
    </row>
    <row r="40" spans="1:11" ht="15" thickBot="1" x14ac:dyDescent="0.4">
      <c r="B40" s="76"/>
      <c r="C40" s="55">
        <f>SUM(C38-C39)</f>
        <v>302550.71999999974</v>
      </c>
      <c r="J40" s="15"/>
    </row>
    <row r="41" spans="1:11" ht="15" thickTop="1" x14ac:dyDescent="0.35">
      <c r="B41" s="76"/>
      <c r="C41" s="35"/>
      <c r="E41" s="13" t="s">
        <v>43</v>
      </c>
      <c r="F41" s="13"/>
      <c r="G41" s="13"/>
      <c r="H41" s="13"/>
      <c r="I41" s="13"/>
      <c r="J41" s="20">
        <v>348.35</v>
      </c>
    </row>
    <row r="42" spans="1:11" x14ac:dyDescent="0.35">
      <c r="A42" s="6" t="s">
        <v>64</v>
      </c>
      <c r="B42" s="81"/>
      <c r="C42" s="70">
        <v>12165</v>
      </c>
      <c r="E42" s="13" t="s">
        <v>65</v>
      </c>
      <c r="F42" s="13"/>
      <c r="G42" s="13"/>
      <c r="H42" s="13"/>
      <c r="I42" s="13"/>
      <c r="J42" s="20">
        <v>7150.43</v>
      </c>
    </row>
    <row r="43" spans="1:11" x14ac:dyDescent="0.35">
      <c r="B43" s="76"/>
      <c r="C43" s="35"/>
    </row>
    <row r="44" spans="1:11" x14ac:dyDescent="0.35">
      <c r="A44" s="7" t="s">
        <v>66</v>
      </c>
      <c r="B44" s="82"/>
      <c r="C44" s="72">
        <v>8276165.3099999996</v>
      </c>
    </row>
    <row r="45" spans="1:11" x14ac:dyDescent="0.35">
      <c r="B45" s="76"/>
      <c r="C45" s="35"/>
    </row>
  </sheetData>
  <pageMargins left="0.7" right="0.7" top="0.75" bottom="0.75" header="0.3" footer="0.3"/>
  <pageSetup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3439B0-7949-4EAF-83B1-F8ACAE442ADB}">
  <sheetPr codeName="Sheet80"/>
  <dimension ref="A1:T45"/>
  <sheetViews>
    <sheetView topLeftCell="A10" zoomScale="80" zoomScaleNormal="80" workbookViewId="0">
      <selection activeCell="R17" sqref="R17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45351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20</v>
      </c>
      <c r="T3" s="15">
        <f>S3*210000</f>
        <v>4200000</v>
      </c>
    </row>
    <row r="4" spans="1:20" x14ac:dyDescent="0.35">
      <c r="A4" s="39" t="s">
        <v>4</v>
      </c>
      <c r="B4" s="181">
        <v>210437.84</v>
      </c>
      <c r="C4" s="154">
        <v>51</v>
      </c>
      <c r="J4" s="15"/>
      <c r="R4" t="s">
        <v>88</v>
      </c>
      <c r="S4" s="15">
        <v>4</v>
      </c>
      <c r="T4" s="15">
        <f>S4*70000</f>
        <v>280000</v>
      </c>
    </row>
    <row r="5" spans="1:20" x14ac:dyDescent="0.35">
      <c r="A5" s="39" t="s">
        <v>5</v>
      </c>
      <c r="B5" s="181">
        <v>4068.55</v>
      </c>
      <c r="C5" s="154">
        <v>27</v>
      </c>
      <c r="J5" s="15"/>
      <c r="S5" s="15"/>
      <c r="T5" s="42">
        <f>SUM(T3:T4)</f>
        <v>4480000</v>
      </c>
    </row>
    <row r="6" spans="1:20" x14ac:dyDescent="0.35">
      <c r="A6" s="39" t="s">
        <v>6</v>
      </c>
      <c r="B6" s="181">
        <v>18078.71</v>
      </c>
      <c r="C6" s="154">
        <v>32</v>
      </c>
      <c r="J6" s="15"/>
      <c r="S6" s="15"/>
      <c r="T6" s="42"/>
    </row>
    <row r="7" spans="1:20" x14ac:dyDescent="0.35">
      <c r="A7" s="39" t="s">
        <v>7</v>
      </c>
      <c r="B7" s="181">
        <v>1997.31</v>
      </c>
      <c r="C7" s="154">
        <v>23</v>
      </c>
      <c r="J7" s="15"/>
      <c r="R7" t="s">
        <v>53</v>
      </c>
      <c r="S7" s="15">
        <f>S3</f>
        <v>20</v>
      </c>
      <c r="T7" s="15">
        <f>S7*35000</f>
        <v>700000</v>
      </c>
    </row>
    <row r="8" spans="1:20" x14ac:dyDescent="0.35">
      <c r="A8" s="39" t="s">
        <v>8</v>
      </c>
      <c r="B8" s="181">
        <v>48567.91</v>
      </c>
      <c r="C8" s="154">
        <v>24</v>
      </c>
      <c r="J8" s="15"/>
      <c r="S8" s="15"/>
      <c r="T8" s="15"/>
    </row>
    <row r="9" spans="1:20" x14ac:dyDescent="0.35">
      <c r="A9" s="39" t="s">
        <v>9</v>
      </c>
      <c r="B9" s="181">
        <v>2764.11</v>
      </c>
      <c r="C9" s="154">
        <v>37</v>
      </c>
      <c r="J9" s="15"/>
      <c r="S9" s="15"/>
      <c r="T9" s="15"/>
    </row>
    <row r="10" spans="1:20" x14ac:dyDescent="0.35">
      <c r="A10" s="39" t="s">
        <v>10</v>
      </c>
      <c r="B10" s="181">
        <v>4278.88</v>
      </c>
      <c r="C10" s="154">
        <v>28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6269.73</v>
      </c>
      <c r="C11" s="154">
        <v>49</v>
      </c>
      <c r="J11" s="15"/>
    </row>
    <row r="12" spans="1:20" x14ac:dyDescent="0.35">
      <c r="A12" s="39" t="s">
        <v>12</v>
      </c>
      <c r="B12" s="181">
        <v>23891.65</v>
      </c>
      <c r="C12" s="154">
        <v>15</v>
      </c>
      <c r="J12" s="15"/>
    </row>
    <row r="13" spans="1:20" x14ac:dyDescent="0.35">
      <c r="A13" s="39" t="s">
        <v>13</v>
      </c>
      <c r="B13" s="181">
        <v>944.5</v>
      </c>
      <c r="C13" s="154">
        <v>16</v>
      </c>
      <c r="J13" s="15"/>
    </row>
    <row r="14" spans="1:20" x14ac:dyDescent="0.35">
      <c r="A14" s="39" t="s">
        <v>14</v>
      </c>
      <c r="B14" s="181">
        <v>13279.99</v>
      </c>
      <c r="C14" s="154">
        <v>27</v>
      </c>
      <c r="J14" s="15"/>
    </row>
    <row r="15" spans="1:20" x14ac:dyDescent="0.35">
      <c r="A15" s="39" t="s">
        <v>15</v>
      </c>
      <c r="B15" s="181">
        <v>4059.47</v>
      </c>
      <c r="C15" s="154">
        <v>24</v>
      </c>
      <c r="J15" s="15"/>
    </row>
    <row r="16" spans="1:20" x14ac:dyDescent="0.35">
      <c r="A16" s="39" t="s">
        <v>16</v>
      </c>
      <c r="B16" s="181">
        <v>12409.28</v>
      </c>
      <c r="C16" s="154">
        <v>47</v>
      </c>
      <c r="D16" s="43"/>
      <c r="J16" s="15"/>
    </row>
    <row r="17" spans="1:19" x14ac:dyDescent="0.35">
      <c r="A17" s="39" t="s">
        <v>17</v>
      </c>
      <c r="B17" s="181">
        <v>1216.05</v>
      </c>
      <c r="C17" s="154">
        <v>12</v>
      </c>
      <c r="D17" s="43"/>
      <c r="J17" s="15"/>
    </row>
    <row r="18" spans="1:19" x14ac:dyDescent="0.35">
      <c r="A18" s="39" t="s">
        <v>18</v>
      </c>
      <c r="B18" s="181">
        <v>4744.67</v>
      </c>
      <c r="C18" s="154">
        <v>11</v>
      </c>
      <c r="D18" s="43"/>
      <c r="J18" s="15"/>
    </row>
    <row r="19" spans="1:19" x14ac:dyDescent="0.35">
      <c r="A19" s="39" t="s">
        <v>19</v>
      </c>
      <c r="B19" s="181">
        <v>14541.43</v>
      </c>
      <c r="C19" s="154">
        <v>25</v>
      </c>
      <c r="D19" s="44"/>
      <c r="J19" s="15"/>
    </row>
    <row r="20" spans="1:19" x14ac:dyDescent="0.35">
      <c r="A20" s="39" t="s">
        <v>20</v>
      </c>
      <c r="B20" s="181">
        <v>8278.31</v>
      </c>
      <c r="C20" s="154">
        <v>13</v>
      </c>
      <c r="D20" s="44"/>
      <c r="J20" s="15"/>
    </row>
    <row r="21" spans="1:19" x14ac:dyDescent="0.35">
      <c r="A21" s="39" t="s">
        <v>21</v>
      </c>
      <c r="B21" s="181">
        <v>423.49</v>
      </c>
      <c r="C21" s="154">
        <v>6</v>
      </c>
      <c r="J21" s="15"/>
      <c r="S21" t="s">
        <v>50</v>
      </c>
    </row>
    <row r="22" spans="1:19" x14ac:dyDescent="0.35">
      <c r="A22" s="39" t="s">
        <v>22</v>
      </c>
      <c r="B22" s="181">
        <v>2762.58</v>
      </c>
      <c r="C22" s="154">
        <v>5</v>
      </c>
      <c r="D22" s="44"/>
      <c r="J22" s="15"/>
    </row>
    <row r="23" spans="1:19" x14ac:dyDescent="0.35">
      <c r="A23" s="39" t="s">
        <v>23</v>
      </c>
      <c r="B23" s="181">
        <v>1177.9100000000001</v>
      </c>
      <c r="C23" s="154">
        <v>2</v>
      </c>
      <c r="J23" s="15"/>
      <c r="P23" s="74"/>
    </row>
    <row r="24" spans="1:19" ht="15" thickBot="1" x14ac:dyDescent="0.4">
      <c r="A24" s="36" t="s">
        <v>55</v>
      </c>
      <c r="B24" s="130">
        <f>SUM(B4:B23)</f>
        <v>384192.36999999988</v>
      </c>
      <c r="C24" s="46">
        <f>SUM(C4:C23)</f>
        <v>474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384192.36999999988</v>
      </c>
      <c r="E26" s="49" t="s">
        <v>26</v>
      </c>
      <c r="F26" s="49"/>
      <c r="G26" s="49"/>
      <c r="H26" s="49"/>
      <c r="I26" s="49"/>
      <c r="J26" s="162">
        <v>3698.71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42292.18</v>
      </c>
    </row>
    <row r="28" spans="1:19" ht="15" thickBot="1" x14ac:dyDescent="0.4">
      <c r="B28" s="76"/>
      <c r="C28" s="122">
        <f>SUM(C26-C27)</f>
        <v>174192.36999999988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4357142.1900000004</v>
      </c>
      <c r="E30" s="9" t="s">
        <v>31</v>
      </c>
      <c r="F30" s="9"/>
      <c r="G30" s="9"/>
      <c r="H30" s="9"/>
      <c r="I30" s="9"/>
      <c r="J30" s="196">
        <v>203.82</v>
      </c>
    </row>
    <row r="31" spans="1:19" x14ac:dyDescent="0.35">
      <c r="A31" s="3" t="s">
        <v>58</v>
      </c>
      <c r="B31" s="78"/>
      <c r="C31" s="182">
        <f>T5</f>
        <v>4480000</v>
      </c>
      <c r="J31" s="195"/>
    </row>
    <row r="32" spans="1:19" ht="15" thickBot="1" x14ac:dyDescent="0.4">
      <c r="B32" s="76"/>
      <c r="C32" s="122">
        <f>SUM(C30-C31)</f>
        <v>-122857.80999999959</v>
      </c>
      <c r="E32" s="56" t="s">
        <v>33</v>
      </c>
      <c r="F32" s="56"/>
      <c r="G32" s="56"/>
      <c r="H32" s="56"/>
      <c r="I32" s="56"/>
      <c r="J32" s="197" t="s">
        <v>59</v>
      </c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 t="s">
        <v>59</v>
      </c>
    </row>
    <row r="34" spans="1:11" x14ac:dyDescent="0.35">
      <c r="A34" s="59" t="s">
        <v>60</v>
      </c>
      <c r="B34" s="79"/>
      <c r="C34" s="183">
        <v>96224.79</v>
      </c>
      <c r="J34" s="195"/>
    </row>
    <row r="35" spans="1:11" x14ac:dyDescent="0.35">
      <c r="A35" s="59" t="s">
        <v>61</v>
      </c>
      <c r="B35" s="79"/>
      <c r="C35" s="183">
        <f>T7</f>
        <v>700000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-603775.21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4453366.9800000004</v>
      </c>
      <c r="E38" s="67" t="s">
        <v>40</v>
      </c>
      <c r="F38" s="67"/>
      <c r="G38" s="67"/>
      <c r="H38" s="67"/>
      <c r="I38" s="67"/>
      <c r="J38" s="175">
        <v>340.63</v>
      </c>
      <c r="K38" t="s">
        <v>50</v>
      </c>
    </row>
    <row r="39" spans="1:11" x14ac:dyDescent="0.35">
      <c r="A39" s="64" t="s">
        <v>63</v>
      </c>
      <c r="B39" s="80"/>
      <c r="C39" s="184">
        <f>C31+C35</f>
        <v>5180000</v>
      </c>
      <c r="E39" s="67" t="s">
        <v>42</v>
      </c>
      <c r="F39" s="67"/>
      <c r="G39" s="67"/>
      <c r="H39" s="67"/>
      <c r="I39" s="67"/>
      <c r="J39" s="175">
        <v>8540.32</v>
      </c>
    </row>
    <row r="40" spans="1:11" ht="15" thickBot="1" x14ac:dyDescent="0.4">
      <c r="B40" s="76"/>
      <c r="C40" s="122">
        <f>SUM(C38-C39)</f>
        <v>-726633.01999999955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554.77</v>
      </c>
    </row>
    <row r="42" spans="1:11" x14ac:dyDescent="0.35">
      <c r="A42" s="6" t="s">
        <v>64</v>
      </c>
      <c r="B42" s="81"/>
      <c r="C42" s="194">
        <v>11211</v>
      </c>
      <c r="E42" s="13" t="s">
        <v>65</v>
      </c>
      <c r="F42" s="13"/>
      <c r="G42" s="13"/>
      <c r="H42" s="13"/>
      <c r="I42" s="13"/>
      <c r="J42" s="178">
        <v>6343.8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7564510.6699999999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12822E-5104-4F7E-9740-9627BD4E461A}">
  <sheetPr codeName="Sheet81"/>
  <dimension ref="A1:T45"/>
  <sheetViews>
    <sheetView topLeftCell="B1" zoomScale="80" zoomScaleNormal="80" workbookViewId="0">
      <selection activeCell="D26" sqref="D26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45351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20</v>
      </c>
      <c r="T3" s="15">
        <f>S3*210000</f>
        <v>4200000</v>
      </c>
    </row>
    <row r="4" spans="1:20" x14ac:dyDescent="0.35">
      <c r="A4" s="39" t="s">
        <v>4</v>
      </c>
      <c r="B4" s="181">
        <v>306143.5</v>
      </c>
      <c r="C4" s="154">
        <v>55</v>
      </c>
      <c r="J4" s="15"/>
      <c r="R4" t="s">
        <v>88</v>
      </c>
      <c r="S4" s="15">
        <v>4</v>
      </c>
      <c r="T4" s="15">
        <f>S4*70000</f>
        <v>280000</v>
      </c>
    </row>
    <row r="5" spans="1:20" x14ac:dyDescent="0.35">
      <c r="A5" s="39" t="s">
        <v>5</v>
      </c>
      <c r="B5" s="181">
        <v>51553.32</v>
      </c>
      <c r="C5" s="154">
        <v>27</v>
      </c>
      <c r="J5" s="15"/>
      <c r="S5" s="15"/>
      <c r="T5" s="42">
        <f>SUM(T3:T4)</f>
        <v>4480000</v>
      </c>
    </row>
    <row r="6" spans="1:20" x14ac:dyDescent="0.35">
      <c r="A6" s="39" t="s">
        <v>6</v>
      </c>
      <c r="B6" s="181">
        <v>4452.6099999999997</v>
      </c>
      <c r="C6" s="154">
        <v>31</v>
      </c>
      <c r="J6" s="15"/>
      <c r="S6" s="15"/>
      <c r="T6" s="42"/>
    </row>
    <row r="7" spans="1:20" x14ac:dyDescent="0.35">
      <c r="A7" s="39" t="s">
        <v>7</v>
      </c>
      <c r="B7" s="181">
        <v>1997.31</v>
      </c>
      <c r="C7" s="154">
        <v>23</v>
      </c>
      <c r="J7" s="15"/>
      <c r="R7" t="s">
        <v>53</v>
      </c>
      <c r="S7" s="15">
        <f>S3</f>
        <v>20</v>
      </c>
      <c r="T7" s="15">
        <f>S7*35000</f>
        <v>700000</v>
      </c>
    </row>
    <row r="8" spans="1:20" x14ac:dyDescent="0.35">
      <c r="A8" s="39" t="s">
        <v>8</v>
      </c>
      <c r="B8" s="181">
        <v>47690.05</v>
      </c>
      <c r="C8" s="154">
        <v>24</v>
      </c>
      <c r="J8" s="15"/>
      <c r="S8" s="15"/>
      <c r="T8" s="15"/>
    </row>
    <row r="9" spans="1:20" x14ac:dyDescent="0.35">
      <c r="A9" s="39" t="s">
        <v>9</v>
      </c>
      <c r="B9" s="181">
        <v>2764.11</v>
      </c>
      <c r="C9" s="154">
        <v>37</v>
      </c>
      <c r="J9" s="15"/>
      <c r="S9" s="15"/>
      <c r="T9" s="15"/>
    </row>
    <row r="10" spans="1:20" x14ac:dyDescent="0.35">
      <c r="A10" s="39" t="s">
        <v>10</v>
      </c>
      <c r="B10" s="181">
        <v>4278.88</v>
      </c>
      <c r="C10" s="154">
        <v>28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7023.78</v>
      </c>
      <c r="C11" s="154">
        <v>49</v>
      </c>
      <c r="J11" s="15"/>
    </row>
    <row r="12" spans="1:20" x14ac:dyDescent="0.35">
      <c r="A12" s="39" t="s">
        <v>12</v>
      </c>
      <c r="B12" s="181">
        <v>23891.65</v>
      </c>
      <c r="C12" s="154">
        <v>15</v>
      </c>
      <c r="J12" s="15"/>
    </row>
    <row r="13" spans="1:20" x14ac:dyDescent="0.35">
      <c r="A13" s="39" t="s">
        <v>13</v>
      </c>
      <c r="B13" s="181">
        <v>944.5</v>
      </c>
      <c r="C13" s="154">
        <v>16</v>
      </c>
      <c r="J13" s="15"/>
    </row>
    <row r="14" spans="1:20" x14ac:dyDescent="0.35">
      <c r="A14" s="39" t="s">
        <v>14</v>
      </c>
      <c r="B14" s="181">
        <v>13279.99</v>
      </c>
      <c r="C14" s="154">
        <v>27</v>
      </c>
      <c r="J14" s="15"/>
    </row>
    <row r="15" spans="1:20" x14ac:dyDescent="0.35">
      <c r="A15" s="39" t="s">
        <v>15</v>
      </c>
      <c r="B15" s="181">
        <v>4059.47</v>
      </c>
      <c r="C15" s="154">
        <v>24</v>
      </c>
      <c r="J15" s="15"/>
    </row>
    <row r="16" spans="1:20" x14ac:dyDescent="0.35">
      <c r="A16" s="39" t="s">
        <v>16</v>
      </c>
      <c r="B16" s="181">
        <v>12409.28</v>
      </c>
      <c r="C16" s="154">
        <v>47</v>
      </c>
      <c r="D16" s="43"/>
      <c r="J16" s="15"/>
    </row>
    <row r="17" spans="1:19" x14ac:dyDescent="0.35">
      <c r="A17" s="39" t="s">
        <v>17</v>
      </c>
      <c r="B17" s="181">
        <v>1216.05</v>
      </c>
      <c r="C17" s="154">
        <v>12</v>
      </c>
      <c r="D17" s="43"/>
      <c r="J17" s="15"/>
    </row>
    <row r="18" spans="1:19" x14ac:dyDescent="0.35">
      <c r="A18" s="39" t="s">
        <v>18</v>
      </c>
      <c r="B18" s="181">
        <v>3464.67</v>
      </c>
      <c r="C18" s="154">
        <v>9</v>
      </c>
      <c r="D18" s="43"/>
      <c r="J18" s="15"/>
    </row>
    <row r="19" spans="1:19" x14ac:dyDescent="0.35">
      <c r="A19" s="39" t="s">
        <v>19</v>
      </c>
      <c r="B19" s="181">
        <v>14541.43</v>
      </c>
      <c r="C19" s="154">
        <v>25</v>
      </c>
      <c r="D19" s="44"/>
      <c r="J19" s="15"/>
    </row>
    <row r="20" spans="1:19" x14ac:dyDescent="0.35">
      <c r="A20" s="39" t="s">
        <v>20</v>
      </c>
      <c r="B20" s="181">
        <v>8278.31</v>
      </c>
      <c r="C20" s="154">
        <v>13</v>
      </c>
      <c r="D20" s="44"/>
      <c r="J20" s="15"/>
    </row>
    <row r="21" spans="1:19" x14ac:dyDescent="0.35">
      <c r="A21" s="39" t="s">
        <v>21</v>
      </c>
      <c r="B21" s="181">
        <v>423.49</v>
      </c>
      <c r="C21" s="154">
        <v>6</v>
      </c>
      <c r="J21" s="15"/>
      <c r="S21" t="s">
        <v>50</v>
      </c>
    </row>
    <row r="22" spans="1:19" x14ac:dyDescent="0.35">
      <c r="A22" s="39" t="s">
        <v>22</v>
      </c>
      <c r="B22" s="181">
        <v>2762.58</v>
      </c>
      <c r="C22" s="154">
        <v>5</v>
      </c>
      <c r="D22" s="44"/>
      <c r="J22" s="15"/>
    </row>
    <row r="23" spans="1:19" x14ac:dyDescent="0.35">
      <c r="A23" s="39" t="s">
        <v>23</v>
      </c>
      <c r="B23" s="181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511174.98</v>
      </c>
      <c r="C24" s="46">
        <f>SUM(C4:C23)</f>
        <v>473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511174.98</v>
      </c>
      <c r="E26" s="49" t="s">
        <v>26</v>
      </c>
      <c r="F26" s="49"/>
      <c r="G26" s="49"/>
      <c r="H26" s="49"/>
      <c r="I26" s="49"/>
      <c r="J26" s="162">
        <v>3698.71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42292.18</v>
      </c>
    </row>
    <row r="28" spans="1:19" ht="15" thickBot="1" x14ac:dyDescent="0.4">
      <c r="B28" s="76"/>
      <c r="C28" s="122">
        <f>SUM(C26-C27)</f>
        <v>301174.98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4371026.5599999996</v>
      </c>
      <c r="E30" s="9" t="s">
        <v>31</v>
      </c>
      <c r="F30" s="9"/>
      <c r="G30" s="9"/>
      <c r="H30" s="9"/>
      <c r="I30" s="9"/>
      <c r="J30" s="196">
        <v>203.82</v>
      </c>
    </row>
    <row r="31" spans="1:19" x14ac:dyDescent="0.35">
      <c r="A31" s="3" t="s">
        <v>58</v>
      </c>
      <c r="B31" s="78"/>
      <c r="C31" s="182">
        <f>T5</f>
        <v>4480000</v>
      </c>
      <c r="J31" s="195"/>
    </row>
    <row r="32" spans="1:19" ht="15" thickBot="1" x14ac:dyDescent="0.4">
      <c r="B32" s="76"/>
      <c r="C32" s="122">
        <f>SUM(C30-C31)</f>
        <v>-108973.44000000041</v>
      </c>
      <c r="E32" s="56" t="s">
        <v>33</v>
      </c>
      <c r="F32" s="56"/>
      <c r="G32" s="56"/>
      <c r="H32" s="56"/>
      <c r="I32" s="56"/>
      <c r="J32" s="197"/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>
        <v>43.5</v>
      </c>
    </row>
    <row r="34" spans="1:11" x14ac:dyDescent="0.35">
      <c r="A34" s="59" t="s">
        <v>60</v>
      </c>
      <c r="B34" s="79"/>
      <c r="C34" s="183">
        <v>179973.49</v>
      </c>
      <c r="J34" s="195"/>
    </row>
    <row r="35" spans="1:11" x14ac:dyDescent="0.35">
      <c r="A35" s="59" t="s">
        <v>61</v>
      </c>
      <c r="B35" s="79"/>
      <c r="C35" s="183">
        <f>T7</f>
        <v>700000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-520026.51</v>
      </c>
      <c r="E36" s="62" t="s">
        <v>38</v>
      </c>
      <c r="F36" s="62"/>
      <c r="G36" s="62"/>
      <c r="H36" s="62"/>
      <c r="I36" s="62"/>
      <c r="J36" s="198">
        <v>3.62</v>
      </c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4551000.05</v>
      </c>
      <c r="E38" s="67" t="s">
        <v>40</v>
      </c>
      <c r="F38" s="67"/>
      <c r="G38" s="67"/>
      <c r="H38" s="67"/>
      <c r="I38" s="67"/>
      <c r="J38" s="175">
        <v>340.63</v>
      </c>
      <c r="K38" t="s">
        <v>50</v>
      </c>
    </row>
    <row r="39" spans="1:11" x14ac:dyDescent="0.35">
      <c r="A39" s="64" t="s">
        <v>63</v>
      </c>
      <c r="B39" s="80"/>
      <c r="C39" s="184">
        <f>C31+C35</f>
        <v>5180000</v>
      </c>
      <c r="E39" s="67" t="s">
        <v>42</v>
      </c>
      <c r="F39" s="67"/>
      <c r="G39" s="67"/>
      <c r="H39" s="67"/>
      <c r="I39" s="67"/>
      <c r="J39" s="175">
        <v>8540.32</v>
      </c>
    </row>
    <row r="40" spans="1:11" ht="15" thickBot="1" x14ac:dyDescent="0.4">
      <c r="B40" s="76"/>
      <c r="C40" s="122">
        <f>SUM(C38-C39)</f>
        <v>-628999.95000000019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554.77</v>
      </c>
    </row>
    <row r="42" spans="1:11" x14ac:dyDescent="0.35">
      <c r="A42" s="6" t="s">
        <v>64</v>
      </c>
      <c r="B42" s="81"/>
      <c r="C42" s="194">
        <v>11208</v>
      </c>
      <c r="E42" s="13" t="s">
        <v>65</v>
      </c>
      <c r="F42" s="13"/>
      <c r="G42" s="13"/>
      <c r="H42" s="13"/>
      <c r="I42" s="13"/>
      <c r="J42" s="178">
        <v>6343.8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8553785.25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638E5E-5659-4E29-A0A4-C4C32FE250F3}">
  <sheetPr codeName="Sheet82"/>
  <dimension ref="A1:T45"/>
  <sheetViews>
    <sheetView topLeftCell="A25" zoomScale="80" zoomScaleNormal="80" workbookViewId="0">
      <selection activeCell="B2" sqref="B2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45351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20</v>
      </c>
      <c r="T3" s="15">
        <f>S3*210000</f>
        <v>4200000</v>
      </c>
    </row>
    <row r="4" spans="1:20" x14ac:dyDescent="0.35">
      <c r="A4" s="39" t="s">
        <v>4</v>
      </c>
      <c r="B4" s="181">
        <v>59482.32</v>
      </c>
      <c r="C4" s="154">
        <v>68</v>
      </c>
      <c r="J4" s="15"/>
      <c r="R4" t="s">
        <v>88</v>
      </c>
      <c r="S4" s="15">
        <v>4</v>
      </c>
      <c r="T4" s="15">
        <f>S4*70000</f>
        <v>280000</v>
      </c>
    </row>
    <row r="5" spans="1:20" x14ac:dyDescent="0.35">
      <c r="A5" s="39" t="s">
        <v>5</v>
      </c>
      <c r="B5" s="181">
        <v>8752.52</v>
      </c>
      <c r="C5" s="154">
        <v>38</v>
      </c>
      <c r="J5" s="15"/>
      <c r="S5" s="15"/>
      <c r="T5" s="42">
        <f>SUM(T3:T4)</f>
        <v>4480000</v>
      </c>
    </row>
    <row r="6" spans="1:20" x14ac:dyDescent="0.35">
      <c r="A6" s="39" t="s">
        <v>6</v>
      </c>
      <c r="B6" s="181">
        <v>5219.01</v>
      </c>
      <c r="C6" s="154">
        <v>37</v>
      </c>
      <c r="J6" s="15"/>
      <c r="S6" s="15"/>
      <c r="T6" s="42"/>
    </row>
    <row r="7" spans="1:20" x14ac:dyDescent="0.35">
      <c r="A7" s="39" t="s">
        <v>7</v>
      </c>
      <c r="B7" s="181">
        <v>7260.37</v>
      </c>
      <c r="C7" s="154">
        <v>29</v>
      </c>
      <c r="J7" s="15"/>
      <c r="R7" t="s">
        <v>53</v>
      </c>
      <c r="S7" s="15">
        <f>S3</f>
        <v>20</v>
      </c>
      <c r="T7" s="15">
        <f>S7*35000</f>
        <v>700000</v>
      </c>
    </row>
    <row r="8" spans="1:20" x14ac:dyDescent="0.35">
      <c r="A8" s="39" t="s">
        <v>8</v>
      </c>
      <c r="B8" s="181">
        <v>25558.720000000001</v>
      </c>
      <c r="C8" s="154">
        <v>8</v>
      </c>
      <c r="J8" s="15"/>
      <c r="S8" s="15"/>
      <c r="T8" s="15"/>
    </row>
    <row r="9" spans="1:20" x14ac:dyDescent="0.35">
      <c r="A9" s="39" t="s">
        <v>9</v>
      </c>
      <c r="B9" s="181">
        <v>3234.85</v>
      </c>
      <c r="C9" s="154">
        <v>37</v>
      </c>
      <c r="J9" s="15"/>
      <c r="S9" s="15"/>
      <c r="T9" s="15"/>
    </row>
    <row r="10" spans="1:20" x14ac:dyDescent="0.35">
      <c r="A10" s="39" t="s">
        <v>10</v>
      </c>
      <c r="B10" s="181">
        <v>5411.53</v>
      </c>
      <c r="C10" s="154">
        <v>30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5623.36</v>
      </c>
      <c r="C11" s="154">
        <v>43</v>
      </c>
      <c r="J11" s="15"/>
    </row>
    <row r="12" spans="1:20" x14ac:dyDescent="0.35">
      <c r="A12" s="39" t="s">
        <v>12</v>
      </c>
      <c r="B12" s="181">
        <v>2110.63</v>
      </c>
      <c r="C12" s="154">
        <v>11</v>
      </c>
      <c r="J12" s="15"/>
    </row>
    <row r="13" spans="1:20" x14ac:dyDescent="0.35">
      <c r="A13" s="39" t="s">
        <v>13</v>
      </c>
      <c r="B13" s="181">
        <v>958.18</v>
      </c>
      <c r="C13" s="154">
        <v>9</v>
      </c>
      <c r="J13" s="15"/>
    </row>
    <row r="14" spans="1:20" x14ac:dyDescent="0.35">
      <c r="A14" s="39" t="s">
        <v>14</v>
      </c>
      <c r="B14" s="181">
        <v>721.53</v>
      </c>
      <c r="C14" s="154">
        <v>10</v>
      </c>
      <c r="J14" s="15"/>
    </row>
    <row r="15" spans="1:20" x14ac:dyDescent="0.35">
      <c r="A15" s="39" t="s">
        <v>15</v>
      </c>
      <c r="B15" s="181">
        <v>6177.88</v>
      </c>
      <c r="C15" s="154">
        <v>29</v>
      </c>
      <c r="J15" s="15"/>
    </row>
    <row r="16" spans="1:20" x14ac:dyDescent="0.35">
      <c r="A16" s="39" t="s">
        <v>16</v>
      </c>
      <c r="B16" s="181">
        <v>8931.39</v>
      </c>
      <c r="C16" s="154">
        <v>52</v>
      </c>
      <c r="D16" s="43"/>
      <c r="J16" s="15"/>
    </row>
    <row r="17" spans="1:19" x14ac:dyDescent="0.35">
      <c r="A17" s="39" t="s">
        <v>17</v>
      </c>
      <c r="B17" s="181">
        <v>323.89999999999998</v>
      </c>
      <c r="C17" s="154">
        <v>8</v>
      </c>
      <c r="D17" s="43"/>
      <c r="J17" s="15"/>
    </row>
    <row r="18" spans="1:19" x14ac:dyDescent="0.35">
      <c r="A18" s="39" t="s">
        <v>18</v>
      </c>
      <c r="B18" s="181">
        <v>6941.88</v>
      </c>
      <c r="C18" s="154">
        <v>15</v>
      </c>
      <c r="D18" s="43"/>
      <c r="J18" s="15"/>
    </row>
    <row r="19" spans="1:19" x14ac:dyDescent="0.35">
      <c r="A19" s="39" t="s">
        <v>19</v>
      </c>
      <c r="B19" s="181">
        <v>823</v>
      </c>
      <c r="C19" s="154">
        <v>8</v>
      </c>
      <c r="D19" s="44"/>
      <c r="J19" s="15"/>
    </row>
    <row r="20" spans="1:19" x14ac:dyDescent="0.35">
      <c r="A20" s="39" t="s">
        <v>20</v>
      </c>
      <c r="B20" s="181">
        <v>2839.51</v>
      </c>
      <c r="C20" s="154">
        <v>15</v>
      </c>
      <c r="D20" s="44"/>
      <c r="J20" s="15"/>
    </row>
    <row r="21" spans="1:19" x14ac:dyDescent="0.35">
      <c r="A21" s="39" t="s">
        <v>21</v>
      </c>
      <c r="B21" s="181">
        <v>1494.88</v>
      </c>
      <c r="C21" s="154">
        <v>7</v>
      </c>
      <c r="J21" s="15"/>
      <c r="S21" t="s">
        <v>50</v>
      </c>
    </row>
    <row r="22" spans="1:19" x14ac:dyDescent="0.35">
      <c r="A22" s="39" t="s">
        <v>22</v>
      </c>
      <c r="B22" s="181">
        <v>0</v>
      </c>
      <c r="C22" s="154">
        <v>0</v>
      </c>
      <c r="D22" s="44"/>
      <c r="J22" s="15"/>
    </row>
    <row r="23" spans="1:19" x14ac:dyDescent="0.35">
      <c r="A23" s="39" t="s">
        <v>23</v>
      </c>
      <c r="B23" s="181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151865.46</v>
      </c>
      <c r="C24" s="46">
        <f>SUM(C4:C23)</f>
        <v>454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151865.46</v>
      </c>
      <c r="E26" s="49" t="s">
        <v>26</v>
      </c>
      <c r="F26" s="49"/>
      <c r="G26" s="49"/>
      <c r="H26" s="49"/>
      <c r="I26" s="49"/>
      <c r="J26" s="162">
        <v>1737.61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38499.99</v>
      </c>
    </row>
    <row r="28" spans="1:19" ht="15" thickBot="1" x14ac:dyDescent="0.4">
      <c r="B28" s="76"/>
      <c r="C28" s="122">
        <f>SUM(C26-C27)</f>
        <v>-58134.540000000008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3885808.48</v>
      </c>
      <c r="E30" s="9" t="s">
        <v>31</v>
      </c>
      <c r="F30" s="9"/>
      <c r="G30" s="9"/>
      <c r="H30" s="9"/>
      <c r="I30" s="9"/>
      <c r="J30" s="196">
        <v>203.82</v>
      </c>
    </row>
    <row r="31" spans="1:19" x14ac:dyDescent="0.35">
      <c r="A31" s="3" t="s">
        <v>58</v>
      </c>
      <c r="B31" s="78"/>
      <c r="C31" s="182">
        <f>T5</f>
        <v>4480000</v>
      </c>
      <c r="J31" s="195"/>
    </row>
    <row r="32" spans="1:19" ht="15" thickBot="1" x14ac:dyDescent="0.4">
      <c r="B32" s="76"/>
      <c r="C32" s="122">
        <f>SUM(C30-C31)</f>
        <v>-594191.52</v>
      </c>
      <c r="E32" s="56" t="s">
        <v>33</v>
      </c>
      <c r="F32" s="56"/>
      <c r="G32" s="56"/>
      <c r="H32" s="56"/>
      <c r="I32" s="56"/>
      <c r="J32" s="197" t="s">
        <v>59</v>
      </c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 t="s">
        <v>59</v>
      </c>
    </row>
    <row r="34" spans="1:11" x14ac:dyDescent="0.35">
      <c r="A34" s="59" t="s">
        <v>60</v>
      </c>
      <c r="B34" s="79"/>
      <c r="C34" s="183">
        <v>97026.6</v>
      </c>
      <c r="J34" s="195"/>
    </row>
    <row r="35" spans="1:11" x14ac:dyDescent="0.35">
      <c r="A35" s="59" t="s">
        <v>61</v>
      </c>
      <c r="B35" s="79"/>
      <c r="C35" s="183">
        <f>T7</f>
        <v>700000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-602973.4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3982835.08</v>
      </c>
      <c r="E38" s="67" t="s">
        <v>40</v>
      </c>
      <c r="F38" s="67"/>
      <c r="G38" s="67"/>
      <c r="H38" s="67"/>
      <c r="I38" s="67"/>
      <c r="J38" s="175">
        <v>346.47</v>
      </c>
      <c r="K38" t="s">
        <v>50</v>
      </c>
    </row>
    <row r="39" spans="1:11" x14ac:dyDescent="0.35">
      <c r="A39" s="64" t="s">
        <v>63</v>
      </c>
      <c r="B39" s="80"/>
      <c r="C39" s="184">
        <f>C31+C35</f>
        <v>5180000</v>
      </c>
      <c r="E39" s="67" t="s">
        <v>42</v>
      </c>
      <c r="F39" s="67"/>
      <c r="G39" s="67"/>
      <c r="H39" s="67"/>
      <c r="I39" s="67"/>
      <c r="J39" s="175">
        <v>6425.78</v>
      </c>
    </row>
    <row r="40" spans="1:11" ht="15" thickBot="1" x14ac:dyDescent="0.4">
      <c r="B40" s="76"/>
      <c r="C40" s="122">
        <f>SUM(C38-C39)</f>
        <v>-1197164.92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260.64999999999998</v>
      </c>
    </row>
    <row r="42" spans="1:11" x14ac:dyDescent="0.35">
      <c r="A42" s="6" t="s">
        <v>64</v>
      </c>
      <c r="B42" s="81"/>
      <c r="C42" s="194">
        <v>10745</v>
      </c>
      <c r="E42" s="13" t="s">
        <v>65</v>
      </c>
      <c r="F42" s="13"/>
      <c r="G42" s="13"/>
      <c r="H42" s="13"/>
      <c r="I42" s="13"/>
      <c r="J42" s="178">
        <v>5775.01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6081073.8600000003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pageSetup paperSize="9" orientation="portrait" horizontalDpi="4294967293" verticalDpi="0"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6D699-7AB2-4D3C-B0B0-A64B915B0D76}">
  <sheetPr codeName="Sheet83"/>
  <dimension ref="A1:T45"/>
  <sheetViews>
    <sheetView topLeftCell="B2" zoomScale="80" zoomScaleNormal="80" workbookViewId="0">
      <selection activeCell="D30" sqref="D30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45352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</v>
      </c>
      <c r="T3" s="15">
        <f>S3*210000</f>
        <v>210000</v>
      </c>
    </row>
    <row r="4" spans="1:20" x14ac:dyDescent="0.35">
      <c r="A4" s="39" t="s">
        <v>4</v>
      </c>
      <c r="B4" s="181">
        <v>127241.83</v>
      </c>
      <c r="C4" s="154">
        <v>67</v>
      </c>
      <c r="J4" s="15"/>
      <c r="R4" t="s">
        <v>88</v>
      </c>
      <c r="S4" s="15">
        <v>0</v>
      </c>
      <c r="T4" s="15">
        <f>S4*70000</f>
        <v>0</v>
      </c>
    </row>
    <row r="5" spans="1:20" x14ac:dyDescent="0.35">
      <c r="A5" s="39" t="s">
        <v>5</v>
      </c>
      <c r="B5" s="181">
        <v>36049.79</v>
      </c>
      <c r="C5" s="154">
        <v>54</v>
      </c>
      <c r="J5" s="15"/>
      <c r="S5" s="15"/>
      <c r="T5" s="42">
        <f>SUM(T3:T4)</f>
        <v>210000</v>
      </c>
    </row>
    <row r="6" spans="1:20" x14ac:dyDescent="0.35">
      <c r="A6" s="39" t="s">
        <v>6</v>
      </c>
      <c r="B6" s="181">
        <v>5370.21</v>
      </c>
      <c r="C6" s="154">
        <v>39</v>
      </c>
      <c r="J6" s="15"/>
      <c r="S6" s="15"/>
      <c r="T6" s="42"/>
    </row>
    <row r="7" spans="1:20" x14ac:dyDescent="0.35">
      <c r="A7" s="39" t="s">
        <v>7</v>
      </c>
      <c r="B7" s="181">
        <v>10953.29</v>
      </c>
      <c r="C7" s="154">
        <v>26</v>
      </c>
      <c r="J7" s="15"/>
      <c r="R7" t="s">
        <v>53</v>
      </c>
      <c r="S7" s="15">
        <f>S3</f>
        <v>1</v>
      </c>
      <c r="T7" s="15">
        <f>S7*35000</f>
        <v>35000</v>
      </c>
    </row>
    <row r="8" spans="1:20" x14ac:dyDescent="0.35">
      <c r="A8" s="39" t="s">
        <v>8</v>
      </c>
      <c r="B8" s="181">
        <v>14144.59</v>
      </c>
      <c r="C8" s="154">
        <v>27</v>
      </c>
      <c r="J8" s="15"/>
      <c r="S8" s="15"/>
      <c r="T8" s="15"/>
    </row>
    <row r="9" spans="1:20" x14ac:dyDescent="0.35">
      <c r="A9" s="39" t="s">
        <v>9</v>
      </c>
      <c r="B9" s="181">
        <v>2421.41</v>
      </c>
      <c r="C9" s="154">
        <v>28</v>
      </c>
      <c r="J9" s="15"/>
      <c r="S9" s="15"/>
      <c r="T9" s="15"/>
    </row>
    <row r="10" spans="1:20" x14ac:dyDescent="0.35">
      <c r="A10" s="39" t="s">
        <v>10</v>
      </c>
      <c r="B10" s="181">
        <v>14765.14</v>
      </c>
      <c r="C10" s="154">
        <v>20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7303.74</v>
      </c>
      <c r="C11" s="154">
        <v>54</v>
      </c>
      <c r="J11" s="15"/>
    </row>
    <row r="12" spans="1:20" x14ac:dyDescent="0.35">
      <c r="A12" s="39" t="s">
        <v>12</v>
      </c>
      <c r="B12" s="181">
        <v>87784.91</v>
      </c>
      <c r="C12" s="154">
        <v>23</v>
      </c>
      <c r="J12" s="15"/>
    </row>
    <row r="13" spans="1:20" x14ac:dyDescent="0.35">
      <c r="A13" s="39" t="s">
        <v>13</v>
      </c>
      <c r="B13" s="181">
        <v>1170.8599999999999</v>
      </c>
      <c r="C13" s="154">
        <v>19</v>
      </c>
      <c r="J13" s="15"/>
    </row>
    <row r="14" spans="1:20" x14ac:dyDescent="0.35">
      <c r="A14" s="39" t="s">
        <v>14</v>
      </c>
      <c r="B14" s="181">
        <v>2817.31</v>
      </c>
      <c r="C14" s="154">
        <v>19</v>
      </c>
      <c r="J14" s="15"/>
    </row>
    <row r="15" spans="1:20" x14ac:dyDescent="0.35">
      <c r="A15" s="39" t="s">
        <v>15</v>
      </c>
      <c r="B15" s="181">
        <v>8611.0400000000009</v>
      </c>
      <c r="C15" s="154">
        <v>29</v>
      </c>
      <c r="J15" s="15"/>
    </row>
    <row r="16" spans="1:20" x14ac:dyDescent="0.35">
      <c r="A16" s="39" t="s">
        <v>16</v>
      </c>
      <c r="B16" s="181">
        <v>14049.92</v>
      </c>
      <c r="C16" s="154">
        <v>72</v>
      </c>
      <c r="D16" s="43"/>
      <c r="J16" s="15"/>
    </row>
    <row r="17" spans="1:19" x14ac:dyDescent="0.35">
      <c r="A17" s="39" t="s">
        <v>17</v>
      </c>
      <c r="B17" s="181">
        <v>1390.02</v>
      </c>
      <c r="C17" s="154">
        <v>16</v>
      </c>
      <c r="D17" s="43"/>
      <c r="J17" s="15"/>
    </row>
    <row r="18" spans="1:19" x14ac:dyDescent="0.35">
      <c r="A18" s="39" t="s">
        <v>18</v>
      </c>
      <c r="B18" s="181">
        <v>4506.74</v>
      </c>
      <c r="C18" s="154">
        <v>10</v>
      </c>
      <c r="D18" s="43"/>
      <c r="J18" s="15"/>
    </row>
    <row r="19" spans="1:19" x14ac:dyDescent="0.35">
      <c r="A19" s="39" t="s">
        <v>19</v>
      </c>
      <c r="B19" s="181">
        <v>1896.1</v>
      </c>
      <c r="C19" s="154">
        <v>11</v>
      </c>
      <c r="D19" s="44"/>
      <c r="J19" s="15"/>
    </row>
    <row r="20" spans="1:19" x14ac:dyDescent="0.35">
      <c r="A20" s="39" t="s">
        <v>20</v>
      </c>
      <c r="B20" s="181">
        <v>6193.57</v>
      </c>
      <c r="C20" s="154">
        <v>15</v>
      </c>
      <c r="D20" s="44"/>
      <c r="J20" s="15"/>
    </row>
    <row r="21" spans="1:19" x14ac:dyDescent="0.35">
      <c r="A21" s="39" t="s">
        <v>21</v>
      </c>
      <c r="B21" s="181">
        <v>1692.65</v>
      </c>
      <c r="C21" s="154">
        <v>9</v>
      </c>
      <c r="J21" s="15"/>
      <c r="S21" t="s">
        <v>50</v>
      </c>
    </row>
    <row r="22" spans="1:19" x14ac:dyDescent="0.35">
      <c r="A22" s="39" t="s">
        <v>22</v>
      </c>
      <c r="B22" s="181">
        <v>1077.8499999999999</v>
      </c>
      <c r="C22" s="154">
        <v>4</v>
      </c>
      <c r="D22" s="44"/>
      <c r="J22" s="15"/>
    </row>
    <row r="23" spans="1:19" x14ac:dyDescent="0.35">
      <c r="A23" s="39" t="s">
        <v>23</v>
      </c>
      <c r="B23" s="181">
        <v>2838.08</v>
      </c>
      <c r="C23" s="154">
        <v>5</v>
      </c>
      <c r="J23" s="15"/>
      <c r="P23" s="74"/>
    </row>
    <row r="24" spans="1:19" ht="15" thickBot="1" x14ac:dyDescent="0.4">
      <c r="A24" s="36" t="s">
        <v>55</v>
      </c>
      <c r="B24" s="130">
        <f>SUM(B4:B23)</f>
        <v>352279.05</v>
      </c>
      <c r="C24" s="46">
        <f>SUM(C4:C23)</f>
        <v>547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352279.05</v>
      </c>
      <c r="E26" s="49" t="s">
        <v>26</v>
      </c>
      <c r="F26" s="49"/>
      <c r="G26" s="49"/>
      <c r="H26" s="49"/>
      <c r="I26" s="49"/>
      <c r="J26" s="162">
        <v>1425.44</v>
      </c>
    </row>
    <row r="27" spans="1:19" x14ac:dyDescent="0.35">
      <c r="A27" s="2" t="s">
        <v>56</v>
      </c>
      <c r="B27" s="77"/>
      <c r="C27" s="121">
        <f>IF(AND(WEEKDAY(B1, 2)&lt;6, WEEKDAY(B1, 2)&lt;&gt;7), 210000, 70000)</f>
        <v>210000</v>
      </c>
      <c r="E27" s="49" t="s">
        <v>28</v>
      </c>
      <c r="F27" s="49"/>
      <c r="G27" s="49"/>
      <c r="H27" s="49"/>
      <c r="I27" s="49"/>
      <c r="J27" s="162">
        <v>1425.44</v>
      </c>
    </row>
    <row r="28" spans="1:19" ht="15" thickBot="1" x14ac:dyDescent="0.4">
      <c r="B28" s="76"/>
      <c r="C28" s="122">
        <f>SUM(C26-C27)</f>
        <v>142279.04999999999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250553.71</v>
      </c>
      <c r="E30" s="9" t="s">
        <v>31</v>
      </c>
      <c r="F30" s="9"/>
      <c r="G30" s="9"/>
      <c r="H30" s="9"/>
      <c r="I30" s="9"/>
      <c r="J30" s="196"/>
    </row>
    <row r="31" spans="1:19" x14ac:dyDescent="0.35">
      <c r="A31" s="3" t="s">
        <v>58</v>
      </c>
      <c r="B31" s="78"/>
      <c r="C31" s="182">
        <f>T5</f>
        <v>210000</v>
      </c>
      <c r="J31" s="195"/>
    </row>
    <row r="32" spans="1:19" ht="15" thickBot="1" x14ac:dyDescent="0.4">
      <c r="B32" s="76"/>
      <c r="C32" s="122">
        <f>SUM(C30-C31)</f>
        <v>40553.709999999992</v>
      </c>
      <c r="E32" s="56" t="s">
        <v>33</v>
      </c>
      <c r="F32" s="56"/>
      <c r="G32" s="56"/>
      <c r="H32" s="56"/>
      <c r="I32" s="56"/>
      <c r="J32" s="197"/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/>
    </row>
    <row r="34" spans="1:11" x14ac:dyDescent="0.35">
      <c r="A34" s="59" t="s">
        <v>60</v>
      </c>
      <c r="B34" s="79"/>
      <c r="C34" s="183">
        <v>-49.62</v>
      </c>
      <c r="J34" s="195"/>
    </row>
    <row r="35" spans="1:11" x14ac:dyDescent="0.35">
      <c r="A35" s="59" t="s">
        <v>61</v>
      </c>
      <c r="B35" s="79"/>
      <c r="C35" s="183">
        <f>T7</f>
        <v>35000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-35049.620000000003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250504.09</v>
      </c>
      <c r="E38" s="67" t="s">
        <v>40</v>
      </c>
      <c r="F38" s="67"/>
      <c r="G38" s="67"/>
      <c r="H38" s="67"/>
      <c r="I38" s="67"/>
      <c r="J38" s="175">
        <v>398.68</v>
      </c>
      <c r="K38" t="s">
        <v>50</v>
      </c>
    </row>
    <row r="39" spans="1:11" x14ac:dyDescent="0.35">
      <c r="A39" s="64" t="s">
        <v>63</v>
      </c>
      <c r="B39" s="80"/>
      <c r="C39" s="184">
        <f>C31+C35</f>
        <v>245000</v>
      </c>
      <c r="E39" s="67" t="s">
        <v>42</v>
      </c>
      <c r="F39" s="67"/>
      <c r="G39" s="67"/>
      <c r="H39" s="67"/>
      <c r="I39" s="67"/>
      <c r="J39" s="175">
        <v>398.68</v>
      </c>
    </row>
    <row r="40" spans="1:11" ht="15" thickBot="1" x14ac:dyDescent="0.4">
      <c r="B40" s="76"/>
      <c r="C40" s="122">
        <f>SUM(C38-C39)</f>
        <v>5504.0899999999965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>
        <v>213.82</v>
      </c>
    </row>
    <row r="42" spans="1:11" x14ac:dyDescent="0.35">
      <c r="A42" s="6" t="s">
        <v>64</v>
      </c>
      <c r="B42" s="81"/>
      <c r="C42" s="194">
        <v>547</v>
      </c>
      <c r="E42" s="13" t="s">
        <v>65</v>
      </c>
      <c r="F42" s="13"/>
      <c r="G42" s="13"/>
      <c r="H42" s="13"/>
      <c r="I42" s="13"/>
      <c r="J42" s="178">
        <v>213.82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65892.460000000006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E55FFF-61CD-4114-8C10-734DFAD93F90}">
  <sheetPr codeName="Sheet84"/>
  <dimension ref="A1:T45"/>
  <sheetViews>
    <sheetView tabSelected="1" zoomScale="80" zoomScaleNormal="80" workbookViewId="0">
      <selection sqref="A1:XFD1048576"/>
    </sheetView>
  </sheetViews>
  <sheetFormatPr defaultRowHeight="14.5" x14ac:dyDescent="0.35"/>
  <cols>
    <col min="1" max="1" width="29.453125" customWidth="1"/>
    <col min="2" max="2" width="27.453125" customWidth="1"/>
    <col min="3" max="3" width="18.54296875" customWidth="1"/>
    <col min="20" max="20" width="19.453125" customWidth="1"/>
  </cols>
  <sheetData>
    <row r="1" spans="1:20" x14ac:dyDescent="0.35">
      <c r="A1" s="33" t="s">
        <v>24</v>
      </c>
      <c r="B1" s="34">
        <v>45353</v>
      </c>
      <c r="C1" s="35"/>
      <c r="J1" s="15"/>
    </row>
    <row r="2" spans="1:20" x14ac:dyDescent="0.35">
      <c r="B2" s="76"/>
      <c r="C2" s="35"/>
      <c r="J2" s="15"/>
    </row>
    <row r="3" spans="1:20" x14ac:dyDescent="0.35">
      <c r="A3" s="36" t="s">
        <v>1</v>
      </c>
      <c r="B3" s="37" t="s">
        <v>48</v>
      </c>
      <c r="C3" s="37" t="s">
        <v>3</v>
      </c>
      <c r="D3" s="38" t="s">
        <v>50</v>
      </c>
      <c r="J3" s="15"/>
      <c r="R3" t="s">
        <v>51</v>
      </c>
      <c r="S3" s="15">
        <v>1</v>
      </c>
      <c r="T3" s="15">
        <f>S3*210000</f>
        <v>210000</v>
      </c>
    </row>
    <row r="4" spans="1:20" x14ac:dyDescent="0.35">
      <c r="A4" s="39" t="s">
        <v>4</v>
      </c>
      <c r="B4" s="181">
        <v>4251.38</v>
      </c>
      <c r="C4" s="154">
        <v>22</v>
      </c>
      <c r="J4" s="15"/>
      <c r="R4" t="s">
        <v>88</v>
      </c>
      <c r="S4" s="15">
        <v>1</v>
      </c>
      <c r="T4" s="15">
        <f>S4*70000</f>
        <v>70000</v>
      </c>
    </row>
    <row r="5" spans="1:20" x14ac:dyDescent="0.35">
      <c r="A5" s="39" t="s">
        <v>5</v>
      </c>
      <c r="B5" s="181">
        <v>9331.23</v>
      </c>
      <c r="C5" s="154">
        <v>32</v>
      </c>
      <c r="J5" s="15"/>
      <c r="S5" s="15"/>
      <c r="T5" s="42">
        <f>SUM(T3:T4)</f>
        <v>280000</v>
      </c>
    </row>
    <row r="6" spans="1:20" x14ac:dyDescent="0.35">
      <c r="A6" s="39" t="s">
        <v>6</v>
      </c>
      <c r="B6" s="181">
        <v>1953.58</v>
      </c>
      <c r="C6" s="154">
        <v>20</v>
      </c>
      <c r="J6" s="15"/>
      <c r="S6" s="15"/>
      <c r="T6" s="42"/>
    </row>
    <row r="7" spans="1:20" x14ac:dyDescent="0.35">
      <c r="A7" s="39" t="s">
        <v>7</v>
      </c>
      <c r="B7" s="181">
        <v>2294.06</v>
      </c>
      <c r="C7" s="154">
        <v>18</v>
      </c>
      <c r="J7" s="15"/>
      <c r="R7" t="s">
        <v>53</v>
      </c>
      <c r="S7" s="15">
        <f>S3</f>
        <v>1</v>
      </c>
      <c r="T7" s="15">
        <f>S7*35000</f>
        <v>35000</v>
      </c>
    </row>
    <row r="8" spans="1:20" x14ac:dyDescent="0.35">
      <c r="A8" s="39" t="s">
        <v>8</v>
      </c>
      <c r="B8" s="181">
        <v>410.87</v>
      </c>
      <c r="C8" s="154">
        <v>5</v>
      </c>
      <c r="J8" s="15"/>
      <c r="S8" s="15"/>
      <c r="T8" s="15"/>
    </row>
    <row r="9" spans="1:20" x14ac:dyDescent="0.35">
      <c r="A9" s="39" t="s">
        <v>9</v>
      </c>
      <c r="B9" s="181">
        <v>4479.45</v>
      </c>
      <c r="C9" s="154">
        <v>50</v>
      </c>
      <c r="J9" s="15"/>
      <c r="S9" s="15"/>
      <c r="T9" s="15"/>
    </row>
    <row r="10" spans="1:20" x14ac:dyDescent="0.35">
      <c r="A10" s="39" t="s">
        <v>10</v>
      </c>
      <c r="B10" s="181">
        <v>5666.44</v>
      </c>
      <c r="C10" s="154">
        <v>42</v>
      </c>
      <c r="J10" s="15"/>
      <c r="S10" s="26" t="s">
        <v>54</v>
      </c>
      <c r="T10" s="26"/>
    </row>
    <row r="11" spans="1:20" x14ac:dyDescent="0.35">
      <c r="A11" s="39" t="s">
        <v>11</v>
      </c>
      <c r="B11" s="181">
        <v>5637.19</v>
      </c>
      <c r="C11" s="154">
        <v>51</v>
      </c>
      <c r="J11" s="15"/>
    </row>
    <row r="12" spans="1:20" x14ac:dyDescent="0.35">
      <c r="A12" s="39" t="s">
        <v>12</v>
      </c>
      <c r="B12" s="181">
        <v>0</v>
      </c>
      <c r="C12" s="154">
        <v>0</v>
      </c>
      <c r="J12" s="15"/>
    </row>
    <row r="13" spans="1:20" x14ac:dyDescent="0.35">
      <c r="A13" s="39" t="s">
        <v>13</v>
      </c>
      <c r="B13" s="181">
        <v>1653.47</v>
      </c>
      <c r="C13" s="154">
        <v>9</v>
      </c>
      <c r="J13" s="15"/>
    </row>
    <row r="14" spans="1:20" x14ac:dyDescent="0.35">
      <c r="A14" s="39" t="s">
        <v>14</v>
      </c>
      <c r="B14" s="181">
        <v>2456.36</v>
      </c>
      <c r="C14" s="154">
        <v>14</v>
      </c>
      <c r="J14" s="15"/>
    </row>
    <row r="15" spans="1:20" x14ac:dyDescent="0.35">
      <c r="A15" s="39" t="s">
        <v>15</v>
      </c>
      <c r="B15" s="181">
        <v>3057.78</v>
      </c>
      <c r="C15" s="154">
        <v>21</v>
      </c>
      <c r="J15" s="15"/>
    </row>
    <row r="16" spans="1:20" x14ac:dyDescent="0.35">
      <c r="A16" s="39" t="s">
        <v>16</v>
      </c>
      <c r="B16" s="181">
        <v>4392.91</v>
      </c>
      <c r="C16" s="154">
        <v>41</v>
      </c>
      <c r="D16" s="43"/>
      <c r="J16" s="15"/>
    </row>
    <row r="17" spans="1:19" x14ac:dyDescent="0.35">
      <c r="A17" s="39" t="s">
        <v>17</v>
      </c>
      <c r="B17" s="181">
        <v>0</v>
      </c>
      <c r="C17" s="154">
        <v>0</v>
      </c>
      <c r="D17" s="43"/>
      <c r="J17" s="15"/>
    </row>
    <row r="18" spans="1:19" x14ac:dyDescent="0.35">
      <c r="A18" s="39" t="s">
        <v>18</v>
      </c>
      <c r="B18" s="181">
        <v>0</v>
      </c>
      <c r="C18" s="154">
        <v>0</v>
      </c>
      <c r="D18" s="43"/>
      <c r="J18" s="15"/>
    </row>
    <row r="19" spans="1:19" x14ac:dyDescent="0.35">
      <c r="A19" s="39" t="s">
        <v>19</v>
      </c>
      <c r="B19" s="181">
        <v>831.41</v>
      </c>
      <c r="C19" s="154">
        <v>9</v>
      </c>
      <c r="D19" s="44"/>
      <c r="J19" s="15"/>
    </row>
    <row r="20" spans="1:19" x14ac:dyDescent="0.35">
      <c r="A20" s="39" t="s">
        <v>20</v>
      </c>
      <c r="B20" s="181">
        <v>0</v>
      </c>
      <c r="C20" s="154">
        <v>0</v>
      </c>
      <c r="D20" s="44"/>
      <c r="J20" s="15"/>
    </row>
    <row r="21" spans="1:19" x14ac:dyDescent="0.35">
      <c r="A21" s="39" t="s">
        <v>21</v>
      </c>
      <c r="B21" s="181">
        <v>0</v>
      </c>
      <c r="C21" s="154">
        <v>0</v>
      </c>
      <c r="J21" s="15"/>
      <c r="S21" t="s">
        <v>50</v>
      </c>
    </row>
    <row r="22" spans="1:19" x14ac:dyDescent="0.35">
      <c r="A22" s="39" t="s">
        <v>22</v>
      </c>
      <c r="B22" s="181">
        <v>0</v>
      </c>
      <c r="C22" s="154">
        <v>0</v>
      </c>
      <c r="D22" s="44"/>
      <c r="J22" s="15"/>
    </row>
    <row r="23" spans="1:19" x14ac:dyDescent="0.35">
      <c r="A23" s="39" t="s">
        <v>23</v>
      </c>
      <c r="B23" s="181">
        <v>0</v>
      </c>
      <c r="C23" s="154">
        <v>0</v>
      </c>
      <c r="J23" s="15"/>
      <c r="P23" s="74"/>
    </row>
    <row r="24" spans="1:19" ht="15" thickBot="1" x14ac:dyDescent="0.4">
      <c r="A24" s="36" t="s">
        <v>55</v>
      </c>
      <c r="B24" s="130">
        <f>SUM(B4:B23)</f>
        <v>46416.130000000005</v>
      </c>
      <c r="C24" s="46">
        <f>SUM(C4:C23)</f>
        <v>334</v>
      </c>
      <c r="J24" s="15"/>
    </row>
    <row r="25" spans="1:19" x14ac:dyDescent="0.35">
      <c r="B25" s="76"/>
      <c r="C25" s="35"/>
      <c r="J25" s="15"/>
    </row>
    <row r="26" spans="1:19" x14ac:dyDescent="0.35">
      <c r="A26" s="2" t="s">
        <v>25</v>
      </c>
      <c r="B26" s="77"/>
      <c r="C26" s="121">
        <f>B24</f>
        <v>46416.130000000005</v>
      </c>
      <c r="E26" s="49" t="s">
        <v>26</v>
      </c>
      <c r="F26" s="49"/>
      <c r="G26" s="49"/>
      <c r="H26" s="49"/>
      <c r="I26" s="49"/>
      <c r="J26" s="162"/>
    </row>
    <row r="27" spans="1:19" x14ac:dyDescent="0.35">
      <c r="A27" s="2" t="s">
        <v>56</v>
      </c>
      <c r="B27" s="77"/>
      <c r="C27" s="121">
        <f>IF(AND(WEEKDAY(B1, 2)&lt;6, WEEKDAY(B1, 2)&lt;&gt;7), 210000, 70000)</f>
        <v>70000</v>
      </c>
      <c r="E27" s="49" t="s">
        <v>28</v>
      </c>
      <c r="F27" s="49"/>
      <c r="G27" s="49"/>
      <c r="H27" s="49"/>
      <c r="I27" s="49"/>
      <c r="J27" s="162">
        <v>1425.44</v>
      </c>
    </row>
    <row r="28" spans="1:19" ht="15" thickBot="1" x14ac:dyDescent="0.4">
      <c r="B28" s="76"/>
      <c r="C28" s="122">
        <f>SUM(C26-C27)</f>
        <v>-23583.869999999995</v>
      </c>
      <c r="J28" s="195"/>
    </row>
    <row r="29" spans="1:19" ht="15" thickTop="1" x14ac:dyDescent="0.35">
      <c r="B29" s="76"/>
      <c r="C29" s="133"/>
      <c r="E29" s="9" t="s">
        <v>29</v>
      </c>
      <c r="F29" s="9"/>
      <c r="G29" s="9"/>
      <c r="H29" s="9"/>
      <c r="I29" s="9"/>
      <c r="J29" s="196"/>
    </row>
    <row r="30" spans="1:19" x14ac:dyDescent="0.35">
      <c r="A30" s="3" t="s">
        <v>57</v>
      </c>
      <c r="B30" s="78"/>
      <c r="C30" s="182">
        <v>296476.03000000003</v>
      </c>
      <c r="E30" s="9" t="s">
        <v>31</v>
      </c>
      <c r="F30" s="9"/>
      <c r="G30" s="9"/>
      <c r="H30" s="9"/>
      <c r="I30" s="9"/>
      <c r="J30" s="196"/>
    </row>
    <row r="31" spans="1:19" x14ac:dyDescent="0.35">
      <c r="A31" s="3" t="s">
        <v>58</v>
      </c>
      <c r="B31" s="78"/>
      <c r="C31" s="182">
        <f>T5</f>
        <v>280000</v>
      </c>
      <c r="J31" s="195"/>
    </row>
    <row r="32" spans="1:19" ht="15" thickBot="1" x14ac:dyDescent="0.4">
      <c r="B32" s="76"/>
      <c r="C32" s="122">
        <f>SUM(C30-C31)</f>
        <v>16476.030000000028</v>
      </c>
      <c r="E32" s="56" t="s">
        <v>33</v>
      </c>
      <c r="F32" s="56"/>
      <c r="G32" s="56"/>
      <c r="H32" s="56"/>
      <c r="I32" s="56"/>
      <c r="J32" s="197" t="s">
        <v>59</v>
      </c>
    </row>
    <row r="33" spans="1:11" ht="15" thickTop="1" x14ac:dyDescent="0.35">
      <c r="B33" s="76"/>
      <c r="C33" s="168"/>
      <c r="E33" s="56" t="s">
        <v>34</v>
      </c>
      <c r="F33" s="56"/>
      <c r="G33" s="56"/>
      <c r="H33" s="56"/>
      <c r="I33" s="56"/>
      <c r="J33" s="197" t="s">
        <v>59</v>
      </c>
    </row>
    <row r="34" spans="1:11" x14ac:dyDescent="0.35">
      <c r="A34" s="59" t="s">
        <v>60</v>
      </c>
      <c r="B34" s="79"/>
      <c r="C34" s="183">
        <v>-49.62</v>
      </c>
      <c r="J34" s="195"/>
    </row>
    <row r="35" spans="1:11" x14ac:dyDescent="0.35">
      <c r="A35" s="59" t="s">
        <v>61</v>
      </c>
      <c r="B35" s="79"/>
      <c r="C35" s="183">
        <f>T7</f>
        <v>35000</v>
      </c>
      <c r="E35" s="62" t="s">
        <v>37</v>
      </c>
      <c r="F35" s="62"/>
      <c r="G35" s="62"/>
      <c r="H35" s="62"/>
      <c r="I35" s="62"/>
      <c r="J35" s="198"/>
    </row>
    <row r="36" spans="1:11" ht="15" thickBot="1" x14ac:dyDescent="0.4">
      <c r="B36" s="76"/>
      <c r="C36" s="122">
        <f>SUM(C34-C35)</f>
        <v>-35049.620000000003</v>
      </c>
      <c r="E36" s="62" t="s">
        <v>38</v>
      </c>
      <c r="F36" s="62"/>
      <c r="G36" s="62"/>
      <c r="H36" s="62"/>
      <c r="I36" s="62"/>
      <c r="J36" s="198"/>
    </row>
    <row r="37" spans="1:11" ht="15" thickTop="1" x14ac:dyDescent="0.35">
      <c r="B37" s="76"/>
      <c r="C37" s="168"/>
      <c r="J37" s="195"/>
    </row>
    <row r="38" spans="1:11" x14ac:dyDescent="0.35">
      <c r="A38" s="64" t="s">
        <v>62</v>
      </c>
      <c r="B38" s="80"/>
      <c r="C38" s="184">
        <f>C30+C34</f>
        <v>296426.41000000003</v>
      </c>
      <c r="E38" s="67" t="s">
        <v>40</v>
      </c>
      <c r="F38" s="67"/>
      <c r="G38" s="67"/>
      <c r="H38" s="67"/>
      <c r="I38" s="67"/>
      <c r="J38" s="175">
        <v>315.7</v>
      </c>
      <c r="K38" t="s">
        <v>50</v>
      </c>
    </row>
    <row r="39" spans="1:11" x14ac:dyDescent="0.35">
      <c r="A39" s="64" t="s">
        <v>63</v>
      </c>
      <c r="B39" s="80"/>
      <c r="C39" s="184">
        <f>C31+C35</f>
        <v>315000</v>
      </c>
      <c r="E39" s="67" t="s">
        <v>42</v>
      </c>
      <c r="F39" s="67"/>
      <c r="G39" s="67"/>
      <c r="H39" s="67"/>
      <c r="I39" s="67"/>
      <c r="J39" s="175">
        <v>714.38</v>
      </c>
    </row>
    <row r="40" spans="1:11" ht="15" thickBot="1" x14ac:dyDescent="0.4">
      <c r="B40" s="76"/>
      <c r="C40" s="122">
        <f>SUM(C38-C39)</f>
        <v>-18573.589999999967</v>
      </c>
      <c r="J40" s="195"/>
    </row>
    <row r="41" spans="1:11" ht="15" thickTop="1" x14ac:dyDescent="0.35">
      <c r="B41" s="76"/>
      <c r="C41" s="147"/>
      <c r="E41" s="13" t="s">
        <v>43</v>
      </c>
      <c r="F41" s="13"/>
      <c r="G41" s="13"/>
      <c r="H41" s="13"/>
      <c r="I41" s="13"/>
      <c r="J41" s="178"/>
    </row>
    <row r="42" spans="1:11" x14ac:dyDescent="0.35">
      <c r="A42" s="6" t="s">
        <v>64</v>
      </c>
      <c r="B42" s="81"/>
      <c r="C42" s="194">
        <v>881</v>
      </c>
      <c r="E42" s="13" t="s">
        <v>65</v>
      </c>
      <c r="F42" s="13"/>
      <c r="G42" s="13"/>
      <c r="H42" s="13"/>
      <c r="I42" s="13"/>
      <c r="J42" s="178">
        <v>213.82</v>
      </c>
    </row>
    <row r="43" spans="1:11" x14ac:dyDescent="0.35">
      <c r="B43" s="76"/>
      <c r="C43" s="147" t="s">
        <v>50</v>
      </c>
      <c r="J43" s="15"/>
    </row>
    <row r="44" spans="1:11" x14ac:dyDescent="0.35">
      <c r="A44" s="7" t="s">
        <v>66</v>
      </c>
      <c r="B44" s="82"/>
      <c r="C44" s="185">
        <v>65979.78</v>
      </c>
      <c r="J44" s="15"/>
    </row>
    <row r="45" spans="1:11" x14ac:dyDescent="0.35">
      <c r="B45" s="76"/>
      <c r="C45" s="35"/>
      <c r="J45" s="15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4EC44F-DAD4-470D-B136-6A07A0FEE47C}">
  <sheetPr codeName="Sheet9"/>
  <dimension ref="A1:Z45"/>
  <sheetViews>
    <sheetView zoomScale="70" zoomScaleNormal="70" workbookViewId="0">
      <selection activeCell="P22" sqref="P22"/>
    </sheetView>
  </sheetViews>
  <sheetFormatPr defaultRowHeight="14.5" x14ac:dyDescent="0.35"/>
  <cols>
    <col min="1" max="1" width="30" customWidth="1"/>
    <col min="2" max="2" width="33.54296875" style="83" customWidth="1"/>
    <col min="3" max="3" width="27" customWidth="1"/>
    <col min="10" max="10" width="15" customWidth="1"/>
    <col min="20" max="20" width="17.90625" customWidth="1"/>
  </cols>
  <sheetData>
    <row r="1" spans="1:26" x14ac:dyDescent="0.35">
      <c r="A1" s="33" t="s">
        <v>47</v>
      </c>
      <c r="B1" s="34">
        <v>45260</v>
      </c>
      <c r="C1" s="35"/>
    </row>
    <row r="2" spans="1:26" x14ac:dyDescent="0.35">
      <c r="B2" s="76"/>
      <c r="C2" s="35"/>
    </row>
    <row r="3" spans="1:26" x14ac:dyDescent="0.35">
      <c r="A3" s="36" t="s">
        <v>1</v>
      </c>
      <c r="B3" s="37" t="s">
        <v>48</v>
      </c>
      <c r="C3" s="37" t="s">
        <v>49</v>
      </c>
      <c r="D3" s="38" t="s">
        <v>50</v>
      </c>
      <c r="R3" t="s">
        <v>51</v>
      </c>
      <c r="S3" s="15">
        <v>22</v>
      </c>
      <c r="T3" s="15">
        <f>S3*210000</f>
        <v>4620000</v>
      </c>
    </row>
    <row r="4" spans="1:26" x14ac:dyDescent="0.35">
      <c r="A4" s="39" t="s">
        <v>4</v>
      </c>
      <c r="B4" s="84">
        <v>264169.56</v>
      </c>
      <c r="C4" s="41">
        <v>67</v>
      </c>
      <c r="R4" t="s">
        <v>52</v>
      </c>
      <c r="S4" s="15">
        <v>4</v>
      </c>
      <c r="T4" s="15">
        <f>S4*70000</f>
        <v>280000</v>
      </c>
    </row>
    <row r="5" spans="1:26" x14ac:dyDescent="0.35">
      <c r="A5" s="39" t="s">
        <v>5</v>
      </c>
      <c r="B5" s="84">
        <v>7578.24</v>
      </c>
      <c r="C5" s="41">
        <v>34</v>
      </c>
      <c r="S5" s="15"/>
      <c r="T5" s="42">
        <f>SUM(T3:T4)</f>
        <v>4900000</v>
      </c>
    </row>
    <row r="6" spans="1:26" x14ac:dyDescent="0.35">
      <c r="A6" s="39" t="s">
        <v>6</v>
      </c>
      <c r="B6" s="84">
        <v>3564.14</v>
      </c>
      <c r="C6" s="41">
        <v>34</v>
      </c>
      <c r="S6" s="15"/>
      <c r="T6" s="42"/>
    </row>
    <row r="7" spans="1:26" x14ac:dyDescent="0.35">
      <c r="A7" s="39" t="s">
        <v>7</v>
      </c>
      <c r="B7" s="84">
        <v>10652.55</v>
      </c>
      <c r="C7" s="41">
        <v>22</v>
      </c>
      <c r="R7" t="s">
        <v>53</v>
      </c>
      <c r="S7" s="15">
        <v>22</v>
      </c>
      <c r="T7" s="15">
        <f>S7*35000</f>
        <v>770000</v>
      </c>
    </row>
    <row r="8" spans="1:26" x14ac:dyDescent="0.35">
      <c r="A8" s="39" t="s">
        <v>8</v>
      </c>
      <c r="B8" s="84">
        <v>18987.330000000002</v>
      </c>
      <c r="C8" s="41">
        <v>23</v>
      </c>
      <c r="S8" s="15"/>
      <c r="T8" s="15"/>
    </row>
    <row r="9" spans="1:26" x14ac:dyDescent="0.35">
      <c r="A9" s="39" t="s">
        <v>9</v>
      </c>
      <c r="B9" s="84">
        <v>4079.66</v>
      </c>
      <c r="C9" s="41">
        <v>33</v>
      </c>
      <c r="S9" s="15"/>
      <c r="T9" s="15"/>
    </row>
    <row r="10" spans="1:26" x14ac:dyDescent="0.35">
      <c r="A10" s="39" t="s">
        <v>10</v>
      </c>
      <c r="B10" s="84">
        <v>9381.02</v>
      </c>
      <c r="C10" s="41">
        <v>36</v>
      </c>
      <c r="S10" s="26" t="s">
        <v>54</v>
      </c>
      <c r="T10" s="26"/>
      <c r="U10" s="6"/>
      <c r="V10" s="6"/>
      <c r="W10" s="6"/>
      <c r="X10" s="6"/>
      <c r="Y10" s="6"/>
      <c r="Z10" s="6"/>
    </row>
    <row r="11" spans="1:26" x14ac:dyDescent="0.35">
      <c r="A11" s="39" t="s">
        <v>11</v>
      </c>
      <c r="B11" s="84">
        <v>8659.69</v>
      </c>
      <c r="C11" s="41">
        <v>30</v>
      </c>
    </row>
    <row r="12" spans="1:26" x14ac:dyDescent="0.35">
      <c r="A12" s="39" t="s">
        <v>12</v>
      </c>
      <c r="B12" s="84">
        <v>22732.22</v>
      </c>
      <c r="C12" s="41">
        <v>14</v>
      </c>
    </row>
    <row r="13" spans="1:26" x14ac:dyDescent="0.35">
      <c r="A13" s="39" t="s">
        <v>13</v>
      </c>
      <c r="B13" s="84">
        <v>1928.21</v>
      </c>
      <c r="C13" s="41">
        <v>11</v>
      </c>
    </row>
    <row r="14" spans="1:26" x14ac:dyDescent="0.35">
      <c r="A14" s="39" t="s">
        <v>14</v>
      </c>
      <c r="B14" s="84">
        <v>16018.18</v>
      </c>
      <c r="C14" s="41">
        <v>32</v>
      </c>
    </row>
    <row r="15" spans="1:26" x14ac:dyDescent="0.35">
      <c r="A15" s="39" t="s">
        <v>15</v>
      </c>
      <c r="B15" s="84">
        <v>2259.37</v>
      </c>
      <c r="C15" s="41">
        <v>26</v>
      </c>
    </row>
    <row r="16" spans="1:26" x14ac:dyDescent="0.35">
      <c r="A16" s="39" t="s">
        <v>16</v>
      </c>
      <c r="B16" s="84">
        <v>19386.55</v>
      </c>
      <c r="C16" s="41">
        <v>60</v>
      </c>
      <c r="D16" s="43"/>
    </row>
    <row r="17" spans="1:16" x14ac:dyDescent="0.35">
      <c r="A17" s="39" t="s">
        <v>17</v>
      </c>
      <c r="B17" s="84">
        <v>421.37</v>
      </c>
      <c r="C17" s="41">
        <v>13</v>
      </c>
      <c r="D17" s="43"/>
    </row>
    <row r="18" spans="1:16" x14ac:dyDescent="0.35">
      <c r="A18" s="39" t="s">
        <v>18</v>
      </c>
      <c r="B18" s="84">
        <v>1302.8900000000001</v>
      </c>
      <c r="C18" s="41">
        <v>7</v>
      </c>
      <c r="D18" s="43"/>
    </row>
    <row r="19" spans="1:16" x14ac:dyDescent="0.35">
      <c r="A19" s="39" t="s">
        <v>19</v>
      </c>
      <c r="B19" s="84">
        <v>514.79</v>
      </c>
      <c r="C19" s="41">
        <v>8</v>
      </c>
      <c r="D19" s="44"/>
    </row>
    <row r="20" spans="1:16" x14ac:dyDescent="0.35">
      <c r="A20" s="39" t="s">
        <v>20</v>
      </c>
      <c r="B20" s="84">
        <v>13587.16</v>
      </c>
      <c r="C20" s="41">
        <v>10</v>
      </c>
      <c r="D20" s="44"/>
    </row>
    <row r="21" spans="1:16" x14ac:dyDescent="0.35">
      <c r="A21" s="39" t="s">
        <v>21</v>
      </c>
      <c r="B21" s="84">
        <v>1735.54</v>
      </c>
      <c r="C21" s="41">
        <v>15</v>
      </c>
    </row>
    <row r="22" spans="1:16" x14ac:dyDescent="0.35">
      <c r="A22" s="39" t="s">
        <v>22</v>
      </c>
      <c r="B22" s="84">
        <v>76.55</v>
      </c>
      <c r="C22" s="41">
        <v>1</v>
      </c>
      <c r="D22" s="44"/>
    </row>
    <row r="23" spans="1:16" x14ac:dyDescent="0.35">
      <c r="A23" s="39" t="s">
        <v>23</v>
      </c>
      <c r="B23" s="84">
        <v>0</v>
      </c>
      <c r="C23" s="41">
        <v>0</v>
      </c>
      <c r="P23" s="74"/>
    </row>
    <row r="24" spans="1:16" ht="15" thickBot="1" x14ac:dyDescent="0.4">
      <c r="A24" s="36" t="s">
        <v>55</v>
      </c>
      <c r="B24" s="85">
        <f>SUM(B4:B23)</f>
        <v>407035.01999999996</v>
      </c>
      <c r="C24" s="46">
        <f>SUM(C4:C23)</f>
        <v>476</v>
      </c>
    </row>
    <row r="25" spans="1:16" x14ac:dyDescent="0.35">
      <c r="B25" s="76"/>
      <c r="C25" s="35"/>
    </row>
    <row r="26" spans="1:16" x14ac:dyDescent="0.35">
      <c r="A26" s="2" t="s">
        <v>25</v>
      </c>
      <c r="B26" s="77"/>
      <c r="C26" s="75">
        <f>B24</f>
        <v>407035.01999999996</v>
      </c>
      <c r="E26" s="49" t="s">
        <v>26</v>
      </c>
      <c r="F26" s="49"/>
      <c r="G26" s="49"/>
      <c r="H26" s="49"/>
      <c r="I26" s="49"/>
      <c r="J26" s="50">
        <v>2366.06</v>
      </c>
    </row>
    <row r="27" spans="1:16" x14ac:dyDescent="0.35">
      <c r="A27" s="2" t="s">
        <v>56</v>
      </c>
      <c r="B27" s="77"/>
      <c r="C27" s="48">
        <v>210000</v>
      </c>
      <c r="E27" s="49" t="s">
        <v>28</v>
      </c>
      <c r="F27" s="49"/>
      <c r="G27" s="49"/>
      <c r="H27" s="49"/>
      <c r="I27" s="49"/>
      <c r="J27" s="50">
        <v>47711.51</v>
      </c>
    </row>
    <row r="28" spans="1:16" ht="15" thickBot="1" x14ac:dyDescent="0.4">
      <c r="B28" s="76"/>
      <c r="C28" s="55">
        <f>SUM(C26-C27)</f>
        <v>197035.01999999996</v>
      </c>
      <c r="J28" s="15"/>
    </row>
    <row r="29" spans="1:16" ht="15" thickTop="1" x14ac:dyDescent="0.35">
      <c r="B29" s="76"/>
      <c r="C29" s="51"/>
      <c r="E29" s="9" t="s">
        <v>29</v>
      </c>
      <c r="F29" s="9"/>
      <c r="G29" s="9"/>
      <c r="H29" s="9"/>
      <c r="I29" s="9"/>
      <c r="J29" s="16"/>
    </row>
    <row r="30" spans="1:16" x14ac:dyDescent="0.35">
      <c r="A30" s="3" t="s">
        <v>57</v>
      </c>
      <c r="B30" s="78"/>
      <c r="C30" s="53">
        <v>5654066.6799999997</v>
      </c>
      <c r="E30" s="9" t="s">
        <v>31</v>
      </c>
      <c r="F30" s="9"/>
      <c r="G30" s="9"/>
      <c r="H30" s="9"/>
      <c r="I30" s="9"/>
      <c r="J30" s="16">
        <v>6.58</v>
      </c>
    </row>
    <row r="31" spans="1:16" x14ac:dyDescent="0.35">
      <c r="A31" s="3" t="s">
        <v>58</v>
      </c>
      <c r="B31" s="78"/>
      <c r="C31" s="53">
        <f>210000+210000+210000+70000+210000+210000+210000+210000+210000+70000+210000+210000+210000+210000+210000+70000+210000+210000+210000+210000+210000+70000+210000+210000+210000+210000</f>
        <v>4900000</v>
      </c>
      <c r="J31" s="15"/>
    </row>
    <row r="32" spans="1:16" ht="15" thickBot="1" x14ac:dyDescent="0.4">
      <c r="B32" s="76"/>
      <c r="C32" s="55">
        <f>SUM(C30-C31)</f>
        <v>754066.6799999997</v>
      </c>
      <c r="E32" s="56" t="s">
        <v>33</v>
      </c>
      <c r="F32" s="56"/>
      <c r="G32" s="56"/>
      <c r="H32" s="56"/>
      <c r="I32" s="56"/>
      <c r="J32" s="57" t="s">
        <v>59</v>
      </c>
    </row>
    <row r="33" spans="1:11" ht="15" thickTop="1" x14ac:dyDescent="0.35">
      <c r="B33" s="76"/>
      <c r="C33" s="58"/>
      <c r="E33" s="56" t="s">
        <v>34</v>
      </c>
      <c r="F33" s="56"/>
      <c r="G33" s="56"/>
      <c r="H33" s="56"/>
      <c r="I33" s="56"/>
      <c r="J33" s="57" t="s">
        <v>59</v>
      </c>
    </row>
    <row r="34" spans="1:11" x14ac:dyDescent="0.35">
      <c r="A34" s="59" t="s">
        <v>60</v>
      </c>
      <c r="B34" s="79"/>
      <c r="C34" s="61">
        <v>329125.98</v>
      </c>
      <c r="J34" s="15"/>
    </row>
    <row r="35" spans="1:11" x14ac:dyDescent="0.35">
      <c r="A35" s="59" t="s">
        <v>61</v>
      </c>
      <c r="B35" s="79"/>
      <c r="C35" s="61">
        <f>22*35000</f>
        <v>770000</v>
      </c>
      <c r="E35" s="62" t="s">
        <v>37</v>
      </c>
      <c r="F35" s="62"/>
      <c r="G35" s="62"/>
      <c r="H35" s="62"/>
      <c r="I35" s="62"/>
      <c r="J35" s="63"/>
    </row>
    <row r="36" spans="1:11" ht="15" thickBot="1" x14ac:dyDescent="0.4">
      <c r="B36" s="76"/>
      <c r="C36" s="55">
        <f>SUM(C34-C35)</f>
        <v>-440874.02</v>
      </c>
      <c r="E36" s="62" t="s">
        <v>38</v>
      </c>
      <c r="F36" s="62"/>
      <c r="G36" s="62"/>
      <c r="H36" s="62"/>
      <c r="I36" s="62"/>
      <c r="J36" s="63"/>
    </row>
    <row r="37" spans="1:11" ht="15" thickTop="1" x14ac:dyDescent="0.35">
      <c r="B37" s="76"/>
      <c r="C37" s="58"/>
      <c r="J37" s="15"/>
    </row>
    <row r="38" spans="1:11" x14ac:dyDescent="0.35">
      <c r="A38" s="64" t="s">
        <v>62</v>
      </c>
      <c r="B38" s="80"/>
      <c r="C38" s="66">
        <f>SUM(C30,C34)</f>
        <v>5983192.6600000001</v>
      </c>
      <c r="E38" s="67" t="s">
        <v>40</v>
      </c>
      <c r="F38" s="67"/>
      <c r="G38" s="67"/>
      <c r="H38" s="67"/>
      <c r="I38" s="67"/>
      <c r="J38" s="68">
        <v>580.79</v>
      </c>
      <c r="K38" t="s">
        <v>50</v>
      </c>
    </row>
    <row r="39" spans="1:11" x14ac:dyDescent="0.35">
      <c r="A39" s="64" t="s">
        <v>63</v>
      </c>
      <c r="B39" s="80"/>
      <c r="C39" s="66">
        <f>SUM(C31,C35)</f>
        <v>5670000</v>
      </c>
      <c r="E39" s="67" t="s">
        <v>42</v>
      </c>
      <c r="F39" s="67"/>
      <c r="G39" s="67"/>
      <c r="H39" s="67"/>
      <c r="I39" s="67"/>
      <c r="J39" s="68">
        <v>10150.15</v>
      </c>
    </row>
    <row r="40" spans="1:11" ht="15" thickBot="1" x14ac:dyDescent="0.4">
      <c r="B40" s="76"/>
      <c r="C40" s="55">
        <f>SUM(C38-C39)</f>
        <v>313192.66000000015</v>
      </c>
      <c r="J40" s="15"/>
    </row>
    <row r="41" spans="1:11" ht="15" thickTop="1" x14ac:dyDescent="0.35">
      <c r="B41" s="76"/>
      <c r="C41" s="35"/>
      <c r="E41" s="13" t="s">
        <v>43</v>
      </c>
      <c r="F41" s="13"/>
      <c r="G41" s="13"/>
      <c r="H41" s="13"/>
      <c r="I41" s="13"/>
      <c r="J41" s="20">
        <v>354.87</v>
      </c>
    </row>
    <row r="42" spans="1:11" x14ac:dyDescent="0.35">
      <c r="A42" s="6" t="s">
        <v>64</v>
      </c>
      <c r="B42" s="81"/>
      <c r="C42" s="70">
        <v>12167</v>
      </c>
      <c r="E42" s="13" t="s">
        <v>65</v>
      </c>
      <c r="F42" s="13"/>
      <c r="G42" s="13"/>
      <c r="H42" s="13"/>
      <c r="I42" s="13"/>
      <c r="J42" s="20">
        <v>7156.95</v>
      </c>
    </row>
    <row r="43" spans="1:11" x14ac:dyDescent="0.35">
      <c r="B43" s="76"/>
      <c r="C43" s="35"/>
    </row>
    <row r="44" spans="1:11" x14ac:dyDescent="0.35">
      <c r="A44" s="7" t="s">
        <v>66</v>
      </c>
      <c r="B44" s="82"/>
      <c r="C44" s="72">
        <v>9107045.4299999997</v>
      </c>
    </row>
    <row r="45" spans="1:11" x14ac:dyDescent="0.35">
      <c r="B45" s="76"/>
      <c r="C45" s="35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84</vt:i4>
      </vt:variant>
    </vt:vector>
  </HeadingPairs>
  <TitlesOfParts>
    <vt:vector size="84" baseType="lpstr">
      <vt:lpstr>DailyIntake22Nov23</vt:lpstr>
      <vt:lpstr>DailyIntake23Nov23</vt:lpstr>
      <vt:lpstr>DailyIntake24Nov23</vt:lpstr>
      <vt:lpstr>DailyIntake25Nov23</vt:lpstr>
      <vt:lpstr>DailyIntake27Nov23</vt:lpstr>
      <vt:lpstr>DailyIntake28Nov23</vt:lpstr>
      <vt:lpstr>DailyIntake29Nov23</vt:lpstr>
      <vt:lpstr>DailyIntake30Nov23 </vt:lpstr>
      <vt:lpstr>DailyIntake30Nov23(1)</vt:lpstr>
      <vt:lpstr>DailyIntake30Nov23(2)</vt:lpstr>
      <vt:lpstr>DailyIntake30Nov23(3)</vt:lpstr>
      <vt:lpstr>DailyIntake30Nov23(4)</vt:lpstr>
      <vt:lpstr>DailyIntake30Nov23(5)</vt:lpstr>
      <vt:lpstr>DailyIntake01Dec23</vt:lpstr>
      <vt:lpstr>DailyIntake02Dec23</vt:lpstr>
      <vt:lpstr>DailyIntake04Dec23</vt:lpstr>
      <vt:lpstr>DailyIntake05Dec23</vt:lpstr>
      <vt:lpstr>DailyIntake05Dec23 (Improved)</vt:lpstr>
      <vt:lpstr>DailyIntake06Dec3 </vt:lpstr>
      <vt:lpstr>DailyIntake07Dec23</vt:lpstr>
      <vt:lpstr>DailyIntake08Dec23 </vt:lpstr>
      <vt:lpstr>DailyIntake09Dec23</vt:lpstr>
      <vt:lpstr>DailyIntake11Dec23</vt:lpstr>
      <vt:lpstr>DailyIntake12Dec23</vt:lpstr>
      <vt:lpstr>DailyIntake13Dec23</vt:lpstr>
      <vt:lpstr>DailyIntake14Dec23</vt:lpstr>
      <vt:lpstr>DailyIntake15Dec23</vt:lpstr>
      <vt:lpstr>DailyIntake16Dec23</vt:lpstr>
      <vt:lpstr>DailyIntake18Dec23</vt:lpstr>
      <vt:lpstr>DailyIntake19Dec23</vt:lpstr>
      <vt:lpstr>DailyIntake20Dec23</vt:lpstr>
      <vt:lpstr>DailyIntake21Dec23 {1.15}</vt:lpstr>
      <vt:lpstr>DailyIntake21Dec23 (2){5.30}</vt:lpstr>
      <vt:lpstr>DailyIntake21Dec23 (3){6.48}</vt:lpstr>
      <vt:lpstr>DailyIntake22Dec23</vt:lpstr>
      <vt:lpstr>DailyIntake08Jan24</vt:lpstr>
      <vt:lpstr>DailyIntake09Jan24</vt:lpstr>
      <vt:lpstr>DailyIntake10Jan24</vt:lpstr>
      <vt:lpstr>DailyIntake11Jan24</vt:lpstr>
      <vt:lpstr>DailyIntake12Jan24</vt:lpstr>
      <vt:lpstr>DailyIntake13Jan24</vt:lpstr>
      <vt:lpstr>DailyIntake15Jan24</vt:lpstr>
      <vt:lpstr>DailyIntake16Jan24</vt:lpstr>
      <vt:lpstr>DailyIntake17Jan24</vt:lpstr>
      <vt:lpstr>DailyIntake18Jan24</vt:lpstr>
      <vt:lpstr>DailyIntake19Jan24</vt:lpstr>
      <vt:lpstr>DailyIntake20Jan24</vt:lpstr>
      <vt:lpstr>DailyIntake22Jan24</vt:lpstr>
      <vt:lpstr>DailyIntake23Jan24</vt:lpstr>
      <vt:lpstr>DailyIntake24Jan24</vt:lpstr>
      <vt:lpstr>DailyIntake25Jan24</vt:lpstr>
      <vt:lpstr>DailyIntake26Jan24</vt:lpstr>
      <vt:lpstr>DailyIntake27Jan24</vt:lpstr>
      <vt:lpstr>DailyIntake29Jan24</vt:lpstr>
      <vt:lpstr>DailyIntake30Jan24</vt:lpstr>
      <vt:lpstr>DailyIntake31Jan24</vt:lpstr>
      <vt:lpstr>DailyIntake31Jan24 (1)</vt:lpstr>
      <vt:lpstr>DailyIntake31Jan24 (2)</vt:lpstr>
      <vt:lpstr>DailyIntake31Jan24 (3)</vt:lpstr>
      <vt:lpstr>DailyIntake01Feb24</vt:lpstr>
      <vt:lpstr>DailyIntake02Feb24</vt:lpstr>
      <vt:lpstr>DailyIntake03Feb24</vt:lpstr>
      <vt:lpstr>DailyIntake05Feb24</vt:lpstr>
      <vt:lpstr>DailyIntake07Feb24</vt:lpstr>
      <vt:lpstr>DailyIntake08Feb24</vt:lpstr>
      <vt:lpstr>DailyIntake09Feb24</vt:lpstr>
      <vt:lpstr>DailyIntake10Feb24</vt:lpstr>
      <vt:lpstr>DailyIntake12Feb24</vt:lpstr>
      <vt:lpstr>DailyIntake13Feb24</vt:lpstr>
      <vt:lpstr>DailyIntake14Feb24</vt:lpstr>
      <vt:lpstr>DailyIntake15Feb24</vt:lpstr>
      <vt:lpstr>DailyIntake16Feb24</vt:lpstr>
      <vt:lpstr>DailyIntake17Feb24</vt:lpstr>
      <vt:lpstr>DailyIntake19Feb24</vt:lpstr>
      <vt:lpstr>DailyIntake20Feb24</vt:lpstr>
      <vt:lpstr>DailyIntake21Feb24</vt:lpstr>
      <vt:lpstr>DailyIntake26Feb24</vt:lpstr>
      <vt:lpstr>DailyIntake27Feb24</vt:lpstr>
      <vt:lpstr>DailyIntake28Feb24</vt:lpstr>
      <vt:lpstr>DailyIntake29Feb24</vt:lpstr>
      <vt:lpstr>DailyIntake29Feb24 (2)</vt:lpstr>
      <vt:lpstr>DailyIntake29Feb24 (3)</vt:lpstr>
      <vt:lpstr>DailyIntake01Mar24</vt:lpstr>
      <vt:lpstr>DailyIntake02Mar24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Emp ID - 1497</dc:creator>
  <cp:keywords/>
  <dc:description/>
  <cp:lastModifiedBy>KSPL</cp:lastModifiedBy>
  <cp:revision/>
  <dcterms:created xsi:type="dcterms:W3CDTF">2023-11-22T08:18:06Z</dcterms:created>
  <dcterms:modified xsi:type="dcterms:W3CDTF">2024-03-04T10:37:56Z</dcterms:modified>
  <cp:category/>
  <cp:contentStatus/>
</cp:coreProperties>
</file>